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11760"/>
  </bookViews>
  <sheets>
    <sheet name="ERU CISWIvsBlr" sheetId="13" r:id="rId1"/>
  </sheets>
  <definedNames>
    <definedName name="_xlnm.Print_Area" localSheetId="0">'ERU CISWIvsBlr'!$A$1:$K$44</definedName>
  </definedNames>
  <calcPr calcId="144525"/>
</workbook>
</file>

<file path=xl/calcChain.xml><?xml version="1.0" encoding="utf-8"?>
<calcChain xmlns="http://schemas.openxmlformats.org/spreadsheetml/2006/main">
  <c r="H15" i="13" l="1"/>
  <c r="G15" i="13"/>
  <c r="J15" i="13" s="1"/>
  <c r="H42" i="13"/>
  <c r="H41" i="13"/>
  <c r="G42" i="13"/>
  <c r="J42" i="13" s="1"/>
  <c r="G41" i="13"/>
  <c r="J41" i="13" s="1"/>
  <c r="H37" i="13"/>
  <c r="H38" i="13"/>
  <c r="H39" i="13"/>
  <c r="H36" i="13"/>
  <c r="G37" i="13"/>
  <c r="J37" i="13" s="1"/>
  <c r="G38" i="13"/>
  <c r="G39" i="13"/>
  <c r="J39" i="13" s="1"/>
  <c r="G36" i="13"/>
  <c r="H30" i="13"/>
  <c r="H29" i="13"/>
  <c r="G30" i="13"/>
  <c r="J30" i="13" s="1"/>
  <c r="G29" i="13"/>
  <c r="J29" i="13" s="1"/>
  <c r="H25" i="13"/>
  <c r="H26" i="13"/>
  <c r="H27" i="13"/>
  <c r="H24" i="13"/>
  <c r="G25" i="13"/>
  <c r="J25" i="13" s="1"/>
  <c r="G26" i="13"/>
  <c r="G27" i="13"/>
  <c r="J27" i="13" s="1"/>
  <c r="G24" i="13"/>
  <c r="J24" i="13" s="1"/>
  <c r="K15" i="13"/>
  <c r="K24" i="13"/>
  <c r="K25" i="13"/>
  <c r="K26" i="13"/>
  <c r="K27" i="13"/>
  <c r="K29" i="13"/>
  <c r="K30" i="13"/>
  <c r="K36" i="13"/>
  <c r="K37" i="13"/>
  <c r="K38" i="13"/>
  <c r="K39" i="13"/>
  <c r="K41" i="13"/>
  <c r="K42" i="13"/>
  <c r="J38" i="13"/>
  <c r="J36" i="13"/>
  <c r="J26" i="13"/>
  <c r="G20" i="13" l="1"/>
  <c r="J20" i="13" s="1"/>
  <c r="H20" i="13"/>
  <c r="K20" i="13" s="1"/>
  <c r="H19" i="13"/>
  <c r="K19" i="13" s="1"/>
  <c r="G19" i="13"/>
  <c r="J19" i="13" s="1"/>
  <c r="H16" i="13"/>
  <c r="K16" i="13" s="1"/>
  <c r="G16" i="13"/>
  <c r="J16" i="13" s="1"/>
  <c r="H14" i="13"/>
  <c r="K14" i="13" s="1"/>
  <c r="G14" i="13"/>
  <c r="J14" i="13" s="1"/>
  <c r="H7" i="13"/>
  <c r="K7" i="13" s="1"/>
  <c r="G7" i="13"/>
  <c r="J7" i="13" s="1"/>
  <c r="H6" i="13"/>
  <c r="K6" i="13" s="1"/>
  <c r="G6" i="13"/>
  <c r="J6" i="13" s="1"/>
  <c r="H44" i="13"/>
  <c r="K44" i="13" s="1"/>
  <c r="G44" i="13"/>
  <c r="J44" i="13" s="1"/>
  <c r="H43" i="13"/>
  <c r="K43" i="13" s="1"/>
  <c r="G43" i="13"/>
  <c r="J43" i="13" s="1"/>
  <c r="H35" i="13"/>
  <c r="K35" i="13" s="1"/>
  <c r="G35" i="13"/>
  <c r="J35" i="13" s="1"/>
  <c r="H33" i="13"/>
  <c r="K33" i="13" s="1"/>
  <c r="G33" i="13"/>
  <c r="J33" i="13" s="1"/>
  <c r="H31" i="13"/>
  <c r="G31" i="13"/>
  <c r="H28" i="13"/>
  <c r="K28" i="13" s="1"/>
  <c r="G28" i="13"/>
  <c r="J28" i="13" s="1"/>
  <c r="H23" i="13"/>
  <c r="K23" i="13" s="1"/>
  <c r="G23" i="13"/>
  <c r="J23" i="13" s="1"/>
  <c r="I44" i="13"/>
  <c r="I43" i="13"/>
  <c r="I42" i="13"/>
  <c r="I41" i="13"/>
  <c r="I40" i="13"/>
  <c r="I39" i="13"/>
  <c r="I38" i="13"/>
  <c r="I37" i="13"/>
  <c r="I36" i="13"/>
  <c r="I35" i="13"/>
  <c r="I33" i="13"/>
  <c r="I32" i="13"/>
  <c r="I31" i="13"/>
  <c r="I30" i="13"/>
  <c r="I29" i="13"/>
  <c r="I28" i="13"/>
  <c r="I27" i="13"/>
  <c r="I26" i="13"/>
  <c r="I25" i="13"/>
  <c r="I24" i="13"/>
  <c r="I23" i="13"/>
  <c r="I21" i="13"/>
  <c r="I20" i="13"/>
  <c r="I19" i="13"/>
  <c r="I17" i="13"/>
  <c r="I16" i="13"/>
  <c r="I15" i="13"/>
  <c r="I14" i="13"/>
  <c r="I12" i="13"/>
  <c r="I11" i="13"/>
  <c r="I10" i="13"/>
  <c r="I8" i="13"/>
  <c r="I7" i="13"/>
  <c r="I6" i="13"/>
  <c r="X25" i="13"/>
  <c r="G21" i="13" s="1"/>
  <c r="J21" i="13" s="1"/>
  <c r="R14" i="13"/>
  <c r="H40" i="13" s="1"/>
  <c r="K40" i="13" s="1"/>
  <c r="R13" i="13"/>
  <c r="R12" i="13"/>
  <c r="H11" i="13" s="1"/>
  <c r="K11" i="13" s="1"/>
  <c r="R11" i="13"/>
  <c r="H10" i="13" s="1"/>
  <c r="K10" i="13" s="1"/>
  <c r="R10" i="13"/>
  <c r="R9" i="13"/>
  <c r="R7" i="13"/>
  <c r="H12" i="13" s="1"/>
  <c r="K12" i="13" s="1"/>
  <c r="O14" i="13"/>
  <c r="G40" i="13" s="1"/>
  <c r="J40" i="13" s="1"/>
  <c r="O13" i="13"/>
  <c r="O12" i="13"/>
  <c r="G11" i="13" s="1"/>
  <c r="J11" i="13" s="1"/>
  <c r="O11" i="13"/>
  <c r="G10" i="13" s="1"/>
  <c r="J10" i="13" s="1"/>
  <c r="O10" i="13"/>
  <c r="O9" i="13"/>
  <c r="O7" i="13"/>
  <c r="G12" i="13" s="1"/>
  <c r="J12" i="13" s="1"/>
  <c r="H17" i="13" l="1"/>
  <c r="K17" i="13" s="1"/>
  <c r="H32" i="13"/>
  <c r="K32" i="13" s="1"/>
  <c r="K31" i="13"/>
  <c r="H21" i="13"/>
  <c r="K21" i="13" s="1"/>
  <c r="H8" i="13"/>
  <c r="K8" i="13" s="1"/>
  <c r="G32" i="13"/>
  <c r="J32" i="13" s="1"/>
  <c r="J31" i="13"/>
  <c r="G17" i="13"/>
  <c r="J17" i="13" s="1"/>
  <c r="G8" i="13"/>
  <c r="J8" i="13" s="1"/>
</calcChain>
</file>

<file path=xl/sharedStrings.xml><?xml version="1.0" encoding="utf-8"?>
<sst xmlns="http://schemas.openxmlformats.org/spreadsheetml/2006/main" count="127" uniqueCount="77">
  <si>
    <t>HAP/Fuel</t>
  </si>
  <si>
    <t>Final</t>
  </si>
  <si>
    <t>Hg Biomass</t>
  </si>
  <si>
    <t>PM Biomass</t>
  </si>
  <si>
    <t>HCl Biomass</t>
  </si>
  <si>
    <t>Hg Coal</t>
  </si>
  <si>
    <t>PM Coal</t>
  </si>
  <si>
    <t>HCl Coal</t>
  </si>
  <si>
    <t>Hg Oil</t>
  </si>
  <si>
    <t>Hg Oil non-continental</t>
  </si>
  <si>
    <t>PM Oil</t>
  </si>
  <si>
    <t>HCl Oil</t>
  </si>
  <si>
    <t>Hg Gas 2</t>
  </si>
  <si>
    <t>PM Gas 2</t>
  </si>
  <si>
    <t>HCl Gas 2</t>
  </si>
  <si>
    <t>CO Biomass stoker</t>
  </si>
  <si>
    <t>CO Biomass FB</t>
  </si>
  <si>
    <t>CO Biomass Dutch/ Suspension</t>
  </si>
  <si>
    <t>CO Biomass Fuel Cell</t>
  </si>
  <si>
    <t>CO Coal pulverized</t>
  </si>
  <si>
    <t>CO Coal stoker</t>
  </si>
  <si>
    <t>CO Coal FB</t>
  </si>
  <si>
    <t>CO Oil</t>
  </si>
  <si>
    <t>CO Oil non-continental</t>
  </si>
  <si>
    <t>CO Gas2</t>
  </si>
  <si>
    <t>D/F Biomass stoker</t>
  </si>
  <si>
    <t>D/F Biomass FB</t>
  </si>
  <si>
    <t>D/F Biomass Dutch/ Suspension</t>
  </si>
  <si>
    <t>D/F Biomass Fuel Cell</t>
  </si>
  <si>
    <t>D/F Coal pulverized</t>
  </si>
  <si>
    <t>D/F Coal stoker</t>
  </si>
  <si>
    <t>D/F Coal FB</t>
  </si>
  <si>
    <t>D/F Oil</t>
  </si>
  <si>
    <t>D/F Gas2</t>
  </si>
  <si>
    <t xml:space="preserve"> lb/TBtu</t>
  </si>
  <si>
    <t xml:space="preserve"> lb/MMBtu</t>
  </si>
  <si>
    <t xml:space="preserve"> ppm at 3%O2</t>
  </si>
  <si>
    <t>Units</t>
  </si>
  <si>
    <t>ppmv = parts per million by volume.</t>
  </si>
  <si>
    <t>mg/dscm = milligrams per dry standard cubic meter.</t>
  </si>
  <si>
    <t>ng/dscm = nanograms per dry standard cubic meter.</t>
  </si>
  <si>
    <t>CO (ppmv)</t>
  </si>
  <si>
    <t xml:space="preserve">Pb (mg/dscm) </t>
  </si>
  <si>
    <t>Cd (mg/dscm)</t>
  </si>
  <si>
    <t xml:space="preserve">Hg (mg/dscm) </t>
  </si>
  <si>
    <t>PM filterable (mg/dscm)</t>
  </si>
  <si>
    <t>Dioxin/Furans TEQ (ng/dscm)</t>
  </si>
  <si>
    <r>
      <t>NO</t>
    </r>
    <r>
      <rPr>
        <sz val="5"/>
        <color theme="1"/>
        <rFont val="Times New Roman"/>
        <family val="1"/>
      </rPr>
      <t xml:space="preserve">X </t>
    </r>
    <r>
      <rPr>
        <sz val="8"/>
        <color theme="1"/>
        <rFont val="Arial"/>
        <family val="2"/>
      </rPr>
      <t xml:space="preserve">(ppmv) </t>
    </r>
  </si>
  <si>
    <r>
      <t>SO</t>
    </r>
    <r>
      <rPr>
        <sz val="5"/>
        <color theme="1"/>
        <rFont val="Times New Roman"/>
        <family val="1"/>
      </rPr>
      <t xml:space="preserve">2 </t>
    </r>
    <r>
      <rPr>
        <sz val="8"/>
        <color theme="1"/>
        <rFont val="Arial"/>
        <family val="2"/>
      </rPr>
      <t xml:space="preserve">(ppmv) </t>
    </r>
  </si>
  <si>
    <r>
      <t xml:space="preserve">1 </t>
    </r>
    <r>
      <rPr>
        <sz val="8"/>
        <color theme="1"/>
        <rFont val="Arial"/>
        <family val="2"/>
      </rPr>
      <t>All emission limits are measured at 7% oxygen.</t>
    </r>
  </si>
  <si>
    <t>HCl (ppmv)</t>
  </si>
  <si>
    <t>Existing Units</t>
  </si>
  <si>
    <t>Biomass</t>
  </si>
  <si>
    <t>Coal</t>
  </si>
  <si>
    <t>Liq/Gas</t>
  </si>
  <si>
    <t>no limit</t>
  </si>
  <si>
    <t>New Sources</t>
  </si>
  <si>
    <r>
      <t>Pollutant (units)</t>
    </r>
    <r>
      <rPr>
        <vertAlign val="superscript"/>
        <sz val="8"/>
        <color theme="1"/>
        <rFont val="Arial"/>
        <family val="2"/>
      </rPr>
      <t xml:space="preserve"> </t>
    </r>
    <r>
      <rPr>
        <vertAlign val="superscript"/>
        <sz val="5"/>
        <color theme="1"/>
        <rFont val="Arial"/>
        <family val="2"/>
      </rPr>
      <t>1</t>
    </r>
  </si>
  <si>
    <t>Dioxin/Furans total (ng/dscm)  OR</t>
  </si>
  <si>
    <t>Output Based (lb/MMBtu steam output)</t>
  </si>
  <si>
    <t>Existing</t>
  </si>
  <si>
    <t>New</t>
  </si>
  <si>
    <t>CO Biomass Hybrid Suspension/ Grate</t>
  </si>
  <si>
    <t>D/F Biomass Hybrid Suspension/Grate</t>
  </si>
  <si>
    <t>Comparison of Emission Limits between CISWI and Major Boiler Rules</t>
  </si>
  <si>
    <t>Major Boiler Limits</t>
  </si>
  <si>
    <t>CISWI Limits for ERUs</t>
  </si>
  <si>
    <t>HCl conversion factor, using PV=nRT</t>
  </si>
  <si>
    <t>mg/dscm HCl = ppm *</t>
  </si>
  <si>
    <t>bituminous coal</t>
  </si>
  <si>
    <t>dscf/MMBTU</t>
  </si>
  <si>
    <t>wood</t>
  </si>
  <si>
    <t>oil</t>
  </si>
  <si>
    <t>gas</t>
  </si>
  <si>
    <t>mg HCl/dscm gas = X g moles HCl / 10E06 g moles gas) * (36.5 g HCl/g mole HCl) * (1 g mole gas / 24 liter @ 68F (Std Temp))*(1000 mg/g)*(1000 l/dscm)</t>
  </si>
  <si>
    <t>ng TEQ/dscm at 7%O2</t>
  </si>
  <si>
    <t>Higher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</si>
</sst>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00"/>
    <numFmt numFmtId="166" formatCode="0.0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5"/>
      <color theme="1"/>
      <name val="Arial"/>
      <family val="2"/>
    </font>
    <font>
      <sz val="5"/>
      <color theme="1"/>
      <name val="Times New Roman"/>
      <family val="1"/>
    </font>
    <font>
      <vertAlign val="superscript"/>
      <sz val="8"/>
      <color theme="1"/>
      <name val="Arial"/>
      <family val="2"/>
    </font>
    <font>
      <vertAlign val="superscript"/>
      <sz val="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11" fontId="2" fillId="0" borderId="3" xfId="0" applyNumberFormat="1" applyFont="1" applyBorder="1" applyAlignment="1">
      <alignment horizontal="center"/>
    </xf>
    <xf numFmtId="11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4" xfId="0" applyBorder="1" applyAlignment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2" fontId="2" fillId="0" borderId="1" xfId="0" applyNumberFormat="1" applyFont="1" applyBorder="1" applyAlignment="1">
      <alignment horizontal="center"/>
    </xf>
    <xf numFmtId="11" fontId="2" fillId="0" borderId="1" xfId="0" applyNumberFormat="1" applyFont="1" applyBorder="1" applyAlignment="1">
      <alignment horizontal="left" wrapText="1"/>
    </xf>
    <xf numFmtId="165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166" fontId="2" fillId="0" borderId="1" xfId="0" applyNumberFormat="1" applyFont="1" applyBorder="1" applyAlignment="1">
      <alignment horizontal="center"/>
    </xf>
    <xf numFmtId="11" fontId="2" fillId="2" borderId="1" xfId="0" applyNumberFormat="1" applyFont="1" applyFill="1" applyBorder="1" applyAlignment="1">
      <alignment horizontal="left" wrapText="1"/>
    </xf>
    <xf numFmtId="1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11" fontId="2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1" fontId="2" fillId="2" borderId="1" xfId="0" applyNumberFormat="1" applyFont="1" applyFill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3</xdr:row>
      <xdr:rowOff>0</xdr:rowOff>
    </xdr:from>
    <xdr:to>
      <xdr:col>27</xdr:col>
      <xdr:colOff>447675</xdr:colOff>
      <xdr:row>17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762000"/>
          <a:ext cx="4905375" cy="297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0</xdr:colOff>
      <xdr:row>5</xdr:row>
      <xdr:rowOff>14311</xdr:rowOff>
    </xdr:from>
    <xdr:to>
      <xdr:col>35</xdr:col>
      <xdr:colOff>601451</xdr:colOff>
      <xdr:row>14</xdr:row>
      <xdr:rowOff>76200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6300" y="1157311"/>
          <a:ext cx="4259051" cy="1776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16</xdr:row>
      <xdr:rowOff>0</xdr:rowOff>
    </xdr:from>
    <xdr:to>
      <xdr:col>28</xdr:col>
      <xdr:colOff>371475</xdr:colOff>
      <xdr:row>22</xdr:row>
      <xdr:rowOff>257175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4086225"/>
          <a:ext cx="5438775" cy="140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abSelected="1" view="pageBreakPreview" zoomScaleNormal="100" zoomScaleSheetLayoutView="100" workbookViewId="0"/>
  </sheetViews>
  <sheetFormatPr defaultRowHeight="15" x14ac:dyDescent="0.25"/>
  <cols>
    <col min="1" max="1" width="15.7109375" customWidth="1"/>
    <col min="4" max="4" width="13.5703125" customWidth="1"/>
    <col min="5" max="6" width="0" hidden="1" customWidth="1"/>
    <col min="9" max="9" width="14.5703125" style="24" customWidth="1"/>
    <col min="10" max="10" width="9.28515625" style="37" customWidth="1"/>
    <col min="11" max="11" width="9.7109375" style="37" customWidth="1"/>
    <col min="13" max="13" width="24.85546875" customWidth="1"/>
    <col min="24" max="24" width="12" bestFit="1" customWidth="1"/>
  </cols>
  <sheetData>
    <row r="1" spans="1:19" x14ac:dyDescent="0.25">
      <c r="A1" s="6" t="s">
        <v>64</v>
      </c>
    </row>
    <row r="3" spans="1:19" x14ac:dyDescent="0.25">
      <c r="B3" s="44" t="s">
        <v>65</v>
      </c>
      <c r="C3" s="44"/>
      <c r="D3" s="44"/>
      <c r="E3" s="6"/>
      <c r="F3" s="6"/>
      <c r="G3" s="44" t="s">
        <v>66</v>
      </c>
      <c r="H3" s="44"/>
      <c r="I3" s="44"/>
      <c r="J3" s="36"/>
      <c r="K3" s="36"/>
      <c r="M3" s="23" t="s">
        <v>66</v>
      </c>
      <c r="N3" s="23"/>
      <c r="O3" s="23"/>
    </row>
    <row r="4" spans="1:19" x14ac:dyDescent="0.25">
      <c r="A4" s="34" t="s">
        <v>0</v>
      </c>
      <c r="B4" s="45" t="s">
        <v>1</v>
      </c>
      <c r="C4" s="45" t="s">
        <v>1</v>
      </c>
      <c r="D4" s="46" t="s">
        <v>37</v>
      </c>
      <c r="E4" s="47" t="s">
        <v>59</v>
      </c>
      <c r="F4" s="48"/>
      <c r="G4" s="45" t="s">
        <v>1</v>
      </c>
      <c r="H4" s="45" t="s">
        <v>1</v>
      </c>
      <c r="I4" s="49" t="s">
        <v>37</v>
      </c>
      <c r="J4" s="49" t="s">
        <v>76</v>
      </c>
      <c r="K4" s="49" t="s">
        <v>76</v>
      </c>
      <c r="M4" s="33" t="s">
        <v>57</v>
      </c>
      <c r="N4" s="35" t="s">
        <v>51</v>
      </c>
      <c r="O4" s="35"/>
      <c r="P4" s="35"/>
      <c r="Q4" s="35" t="s">
        <v>56</v>
      </c>
      <c r="R4" s="35"/>
      <c r="S4" s="35"/>
    </row>
    <row r="5" spans="1:19" x14ac:dyDescent="0.25">
      <c r="A5" s="34"/>
      <c r="B5" s="50" t="s">
        <v>60</v>
      </c>
      <c r="C5" s="50" t="s">
        <v>61</v>
      </c>
      <c r="D5" s="51"/>
      <c r="E5" s="52" t="s">
        <v>60</v>
      </c>
      <c r="F5" s="53" t="s">
        <v>61</v>
      </c>
      <c r="G5" s="50" t="s">
        <v>60</v>
      </c>
      <c r="H5" s="50" t="s">
        <v>61</v>
      </c>
      <c r="I5" s="54"/>
      <c r="J5" s="50" t="s">
        <v>60</v>
      </c>
      <c r="K5" s="50" t="s">
        <v>61</v>
      </c>
      <c r="M5" s="33"/>
      <c r="N5" s="33" t="s">
        <v>1</v>
      </c>
      <c r="O5" s="33"/>
      <c r="P5" s="33"/>
      <c r="Q5" s="33" t="s">
        <v>1</v>
      </c>
      <c r="R5" s="33"/>
      <c r="S5" s="33"/>
    </row>
    <row r="6" spans="1:19" x14ac:dyDescent="0.25">
      <c r="A6" s="12" t="s">
        <v>2</v>
      </c>
      <c r="B6" s="13">
        <v>4.5999999999999996</v>
      </c>
      <c r="C6" s="13">
        <v>3.5</v>
      </c>
      <c r="D6" s="15" t="s">
        <v>34</v>
      </c>
      <c r="E6" s="16">
        <v>4.5000000000000001E-6</v>
      </c>
      <c r="F6" s="17">
        <v>3.4000000000000001E-6</v>
      </c>
      <c r="G6" s="26">
        <f>N11*(1/1000)*(1/453.6)*(1/35.31)*$X$28*(20.9/(20.9-7))*(1000000)</f>
        <v>0.28625075017867324</v>
      </c>
      <c r="H6" s="26">
        <f>Q11*(1/1000)*(1/453.6)*(1/35.31)*$X$28*(20.9/(20.9-7))*(1000000)</f>
        <v>0.28625075017867324</v>
      </c>
      <c r="I6" s="27" t="str">
        <f>D6</f>
        <v xml:space="preserve"> lb/TBtu</v>
      </c>
      <c r="J6" s="39" t="str">
        <f>IF(B6&gt;G6,"MACT","CISWI")</f>
        <v>MACT</v>
      </c>
      <c r="K6" s="39" t="str">
        <f>IF(C6&gt;H6,"MACT","CISWI")</f>
        <v>MACT</v>
      </c>
      <c r="M6" s="11"/>
      <c r="N6" s="11" t="s">
        <v>52</v>
      </c>
      <c r="O6" s="11" t="s">
        <v>53</v>
      </c>
      <c r="P6" s="11" t="s">
        <v>54</v>
      </c>
      <c r="Q6" s="11" t="s">
        <v>52</v>
      </c>
      <c r="R6" s="11" t="s">
        <v>53</v>
      </c>
      <c r="S6" s="11" t="s">
        <v>54</v>
      </c>
    </row>
    <row r="7" spans="1:19" x14ac:dyDescent="0.25">
      <c r="A7" s="12" t="s">
        <v>3</v>
      </c>
      <c r="B7" s="13">
        <v>3.9E-2</v>
      </c>
      <c r="C7" s="13">
        <v>1.1000000000000001E-3</v>
      </c>
      <c r="D7" s="15" t="s">
        <v>35</v>
      </c>
      <c r="E7" s="18">
        <v>3.7999999999999999E-2</v>
      </c>
      <c r="F7" s="19">
        <v>1.1000000000000001E-3</v>
      </c>
      <c r="G7" s="26">
        <f>N12*(1/1000)*(1/453.6)*(1/35.31)*$X$28*(20.9/(20.9-7))</f>
        <v>0.21685662892323732</v>
      </c>
      <c r="H7" s="26">
        <f>Q12*(1/1000)*(1/453.6)*(1/35.31)*$X$28*(20.9/(20.9-7))</f>
        <v>0.21685662892323732</v>
      </c>
      <c r="I7" s="27" t="str">
        <f t="shared" ref="I7:I8" si="0">D7</f>
        <v xml:space="preserve"> lb/MMBtu</v>
      </c>
      <c r="J7" s="39" t="str">
        <f t="shared" ref="J7:K8" si="1">IF(B7&gt;G7,"MACT","CISWI")</f>
        <v>CISWI</v>
      </c>
      <c r="K7" s="39" t="str">
        <f t="shared" si="1"/>
        <v>CISWI</v>
      </c>
      <c r="M7" s="10" t="s">
        <v>50</v>
      </c>
      <c r="N7" s="11">
        <v>0.45</v>
      </c>
      <c r="O7" s="11">
        <f>N7</f>
        <v>0.45</v>
      </c>
      <c r="P7" s="11">
        <v>14</v>
      </c>
      <c r="Q7" s="11">
        <v>0.45</v>
      </c>
      <c r="R7" s="11">
        <f>Q7</f>
        <v>0.45</v>
      </c>
      <c r="S7" s="11">
        <v>14</v>
      </c>
    </row>
    <row r="8" spans="1:19" x14ac:dyDescent="0.25">
      <c r="A8" s="12" t="s">
        <v>4</v>
      </c>
      <c r="B8" s="13">
        <v>3.5000000000000003E-2</v>
      </c>
      <c r="C8" s="13">
        <v>2.2000000000000001E-3</v>
      </c>
      <c r="D8" s="15" t="s">
        <v>35</v>
      </c>
      <c r="E8" s="18">
        <v>0.04</v>
      </c>
      <c r="F8" s="19">
        <v>2.0999999999999999E-3</v>
      </c>
      <c r="G8" s="28">
        <f>N7*$X$25*(1/1000)*(1/453.6)*(1/35.31)*$X$28*(20.9/(20.9-7))</f>
        <v>5.9364502167736212E-4</v>
      </c>
      <c r="H8" s="28">
        <f>Q7*$X$25*(1/1000)*(1/453.6)*(1/35.31)*$X$28*(20.9/(20.9-7))</f>
        <v>5.9364502167736212E-4</v>
      </c>
      <c r="I8" s="27" t="str">
        <f t="shared" si="0"/>
        <v xml:space="preserve"> lb/MMBtu</v>
      </c>
      <c r="J8" s="39" t="str">
        <f t="shared" si="1"/>
        <v>MACT</v>
      </c>
      <c r="K8" s="39" t="str">
        <f t="shared" si="1"/>
        <v>MACT</v>
      </c>
      <c r="M8" s="10" t="s">
        <v>41</v>
      </c>
      <c r="N8" s="11">
        <v>490</v>
      </c>
      <c r="O8" s="11">
        <v>59</v>
      </c>
      <c r="P8" s="11">
        <v>36</v>
      </c>
      <c r="Q8" s="11">
        <v>160</v>
      </c>
      <c r="R8" s="11">
        <v>46</v>
      </c>
      <c r="S8" s="11">
        <v>36</v>
      </c>
    </row>
    <row r="9" spans="1:19" x14ac:dyDescent="0.25">
      <c r="A9" s="1"/>
      <c r="B9" s="2"/>
      <c r="C9" s="2"/>
      <c r="D9" s="20"/>
      <c r="E9" s="21"/>
      <c r="F9" s="4"/>
      <c r="G9" s="4"/>
      <c r="H9" s="4"/>
      <c r="I9" s="29"/>
      <c r="J9" s="40"/>
      <c r="K9" s="40"/>
      <c r="M9" s="10" t="s">
        <v>42</v>
      </c>
      <c r="N9" s="11">
        <v>3.5999999999999999E-3</v>
      </c>
      <c r="O9" s="11">
        <f t="shared" ref="O9:O14" si="2">N9</f>
        <v>3.5999999999999999E-3</v>
      </c>
      <c r="P9" s="11">
        <v>9.6000000000000002E-2</v>
      </c>
      <c r="Q9" s="9">
        <v>2E-3</v>
      </c>
      <c r="R9" s="9">
        <f t="shared" ref="R9:R14" si="3">Q9</f>
        <v>2E-3</v>
      </c>
      <c r="S9" s="11">
        <v>9.6000000000000002E-2</v>
      </c>
    </row>
    <row r="10" spans="1:19" x14ac:dyDescent="0.25">
      <c r="A10" s="12" t="s">
        <v>5</v>
      </c>
      <c r="B10" s="13">
        <v>4.5999999999999996</v>
      </c>
      <c r="C10" s="13">
        <v>3.5</v>
      </c>
      <c r="D10" s="15" t="s">
        <v>34</v>
      </c>
      <c r="E10" s="16">
        <v>4.5000000000000001E-6</v>
      </c>
      <c r="F10" s="17">
        <v>3.4000000000000001E-6</v>
      </c>
      <c r="G10" s="26">
        <f>O11*(1/1000)*(1/453.6)*(1/35.31)*$X$27*(20.9/(20.9-7))*(1000000)</f>
        <v>0.30297969012418013</v>
      </c>
      <c r="H10" s="26">
        <f>R11*(1/1000)*(1/453.6)*(1/35.31)*$X$27*(20.9/(20.9-7))*(1000000)</f>
        <v>0.30297969012418013</v>
      </c>
      <c r="I10" s="27" t="str">
        <f t="shared" ref="I10:I12" si="4">D10</f>
        <v xml:space="preserve"> lb/TBtu</v>
      </c>
      <c r="J10" s="39" t="str">
        <f t="shared" ref="J10:K12" si="5">IF(B10&gt;G10,"MACT","CISWI")</f>
        <v>MACT</v>
      </c>
      <c r="K10" s="39" t="str">
        <f t="shared" si="5"/>
        <v>MACT</v>
      </c>
      <c r="M10" s="10" t="s">
        <v>43</v>
      </c>
      <c r="N10" s="11">
        <v>5.1000000000000004E-4</v>
      </c>
      <c r="O10" s="11">
        <f t="shared" si="2"/>
        <v>5.1000000000000004E-4</v>
      </c>
      <c r="P10" s="11">
        <v>2.3E-2</v>
      </c>
      <c r="Q10" s="11">
        <v>5.1000000000000004E-4</v>
      </c>
      <c r="R10" s="11">
        <f t="shared" si="3"/>
        <v>5.1000000000000004E-4</v>
      </c>
      <c r="S10" s="11">
        <v>2.3E-2</v>
      </c>
    </row>
    <row r="11" spans="1:19" x14ac:dyDescent="0.25">
      <c r="A11" s="12" t="s">
        <v>6</v>
      </c>
      <c r="B11" s="13">
        <v>3.9E-2</v>
      </c>
      <c r="C11" s="13">
        <v>1.1000000000000001E-3</v>
      </c>
      <c r="D11" s="15" t="s">
        <v>35</v>
      </c>
      <c r="E11" s="18">
        <v>3.7999999999999999E-2</v>
      </c>
      <c r="F11" s="19">
        <v>1.1000000000000001E-3</v>
      </c>
      <c r="G11" s="26">
        <f>O12*(1/1000)*(1/453.6)*(1/35.31)*$X$27*(20.9/(20.9-7))</f>
        <v>0.22953006827589406</v>
      </c>
      <c r="H11" s="26">
        <f>R12*(1/1000)*(1/453.6)*(1/35.31)*$X$27*(20.9/(20.9-7))</f>
        <v>0.22953006827589406</v>
      </c>
      <c r="I11" s="27" t="str">
        <f t="shared" si="4"/>
        <v xml:space="preserve"> lb/MMBtu</v>
      </c>
      <c r="J11" s="39" t="str">
        <f t="shared" si="5"/>
        <v>CISWI</v>
      </c>
      <c r="K11" s="39" t="str">
        <f t="shared" si="5"/>
        <v>CISWI</v>
      </c>
      <c r="M11" s="10" t="s">
        <v>44</v>
      </c>
      <c r="N11" s="11">
        <v>3.3E-4</v>
      </c>
      <c r="O11" s="11">
        <f t="shared" si="2"/>
        <v>3.3E-4</v>
      </c>
      <c r="P11" s="11">
        <v>1.2999999999999999E-3</v>
      </c>
      <c r="Q11" s="11">
        <v>3.3E-4</v>
      </c>
      <c r="R11" s="11">
        <f t="shared" si="3"/>
        <v>3.3E-4</v>
      </c>
      <c r="S11" s="11">
        <v>2.5000000000000001E-4</v>
      </c>
    </row>
    <row r="12" spans="1:19" x14ac:dyDescent="0.25">
      <c r="A12" s="12" t="s">
        <v>7</v>
      </c>
      <c r="B12" s="13">
        <v>3.5000000000000003E-2</v>
      </c>
      <c r="C12" s="13">
        <v>2.2000000000000001E-3</v>
      </c>
      <c r="D12" s="15" t="s">
        <v>35</v>
      </c>
      <c r="E12" s="18">
        <v>0.04</v>
      </c>
      <c r="F12" s="19">
        <v>2.0999999999999999E-3</v>
      </c>
      <c r="G12" s="28">
        <f>O7*$X$25*(1/1000)*(1/453.6)*(1/35.31)*$X$27*(20.9/(20.9-7))</f>
        <v>6.2833856190525994E-4</v>
      </c>
      <c r="H12" s="28">
        <f>R7*$X$25*(1/1000)*(1/453.6)*(1/35.31)*$X$27*(20.9/(20.9-7))</f>
        <v>6.2833856190525994E-4</v>
      </c>
      <c r="I12" s="27" t="str">
        <f t="shared" si="4"/>
        <v xml:space="preserve"> lb/MMBtu</v>
      </c>
      <c r="J12" s="39" t="str">
        <f t="shared" si="5"/>
        <v>MACT</v>
      </c>
      <c r="K12" s="39" t="str">
        <f t="shared" si="5"/>
        <v>MACT</v>
      </c>
      <c r="M12" s="10" t="s">
        <v>45</v>
      </c>
      <c r="N12" s="11">
        <v>250</v>
      </c>
      <c r="O12" s="11">
        <f t="shared" si="2"/>
        <v>250</v>
      </c>
      <c r="P12" s="11">
        <v>110</v>
      </c>
      <c r="Q12" s="11">
        <v>250</v>
      </c>
      <c r="R12" s="11">
        <f t="shared" si="3"/>
        <v>250</v>
      </c>
      <c r="S12" s="11">
        <v>110</v>
      </c>
    </row>
    <row r="13" spans="1:19" x14ac:dyDescent="0.25">
      <c r="A13" s="1"/>
      <c r="B13" s="2"/>
      <c r="C13" s="2"/>
      <c r="D13" s="20"/>
      <c r="E13" s="21"/>
      <c r="F13" s="4"/>
      <c r="G13" s="4"/>
      <c r="H13" s="4"/>
      <c r="I13" s="29"/>
      <c r="J13" s="40"/>
      <c r="K13" s="40"/>
      <c r="M13" s="10" t="s">
        <v>58</v>
      </c>
      <c r="N13" s="11">
        <v>0.35</v>
      </c>
      <c r="O13" s="11">
        <f t="shared" si="2"/>
        <v>0.35</v>
      </c>
      <c r="P13" s="11">
        <v>2.9</v>
      </c>
      <c r="Q13" s="11">
        <v>6.8000000000000005E-2</v>
      </c>
      <c r="R13" s="11">
        <f t="shared" si="3"/>
        <v>6.8000000000000005E-2</v>
      </c>
      <c r="S13" s="11" t="s">
        <v>55</v>
      </c>
    </row>
    <row r="14" spans="1:19" x14ac:dyDescent="0.25">
      <c r="A14" s="12" t="s">
        <v>8</v>
      </c>
      <c r="B14" s="13">
        <v>3.5</v>
      </c>
      <c r="C14" s="13">
        <v>0.21</v>
      </c>
      <c r="D14" s="15" t="s">
        <v>34</v>
      </c>
      <c r="E14" s="16">
        <v>3.3000000000000002E-6</v>
      </c>
      <c r="F14" s="17">
        <v>1.9999999999999999E-7</v>
      </c>
      <c r="G14" s="26">
        <f>P11*(1/1000)*(1/453.6)*(1/35.31)*$X$29*(20.9/(20.9-7))*(1000000)</f>
        <v>1.1215524440458513</v>
      </c>
      <c r="H14" s="26">
        <f>S11*(1/1000)*(1/453.6)*(1/35.31)*$X$29*(20.9/(20.9-7))*(1000000)</f>
        <v>0.21568316231650983</v>
      </c>
      <c r="I14" s="27" t="str">
        <f t="shared" ref="I14:I17" si="6">D14</f>
        <v xml:space="preserve"> lb/TBtu</v>
      </c>
      <c r="J14" s="39" t="str">
        <f t="shared" ref="J14:K17" si="7">IF(B14&gt;G14,"MACT","CISWI")</f>
        <v>MACT</v>
      </c>
      <c r="K14" s="39" t="str">
        <f t="shared" si="7"/>
        <v>CISWI</v>
      </c>
      <c r="M14" s="10" t="s">
        <v>46</v>
      </c>
      <c r="N14" s="11">
        <v>5.8999999999999997E-2</v>
      </c>
      <c r="O14" s="11">
        <f t="shared" si="2"/>
        <v>5.8999999999999997E-2</v>
      </c>
      <c r="P14" s="11">
        <v>0.32</v>
      </c>
      <c r="Q14" s="11">
        <v>1.0999999999999999E-2</v>
      </c>
      <c r="R14" s="11">
        <f t="shared" si="3"/>
        <v>1.0999999999999999E-2</v>
      </c>
      <c r="S14" s="11">
        <v>2E-3</v>
      </c>
    </row>
    <row r="15" spans="1:19" ht="25.5" x14ac:dyDescent="0.25">
      <c r="A15" s="12" t="s">
        <v>9</v>
      </c>
      <c r="B15" s="13">
        <v>0.78</v>
      </c>
      <c r="C15" s="13">
        <v>0.78</v>
      </c>
      <c r="D15" s="15" t="s">
        <v>34</v>
      </c>
      <c r="E15" s="16">
        <v>7.9999999999999996E-7</v>
      </c>
      <c r="F15" s="17">
        <v>7.9999999999999996E-7</v>
      </c>
      <c r="G15" s="26">
        <f>$G$14</f>
        <v>1.1215524440458513</v>
      </c>
      <c r="H15" s="26">
        <f>$H$14</f>
        <v>0.21568316231650983</v>
      </c>
      <c r="I15" s="27" t="str">
        <f t="shared" si="6"/>
        <v xml:space="preserve"> lb/TBtu</v>
      </c>
      <c r="J15" s="39" t="str">
        <f t="shared" si="7"/>
        <v>CISWI</v>
      </c>
      <c r="K15" s="39" t="str">
        <f t="shared" si="7"/>
        <v>MACT</v>
      </c>
      <c r="M15" s="10" t="s">
        <v>47</v>
      </c>
      <c r="N15" s="11">
        <v>290</v>
      </c>
      <c r="O15" s="11">
        <v>340</v>
      </c>
      <c r="P15" s="11">
        <v>76</v>
      </c>
      <c r="Q15" s="11">
        <v>290</v>
      </c>
      <c r="R15" s="11">
        <v>340</v>
      </c>
      <c r="S15" s="11">
        <v>76</v>
      </c>
    </row>
    <row r="16" spans="1:19" x14ac:dyDescent="0.25">
      <c r="A16" s="12" t="s">
        <v>10</v>
      </c>
      <c r="B16" s="13">
        <v>7.4999999999999997E-3</v>
      </c>
      <c r="C16" s="13">
        <v>1.2999999999999999E-3</v>
      </c>
      <c r="D16" s="15" t="s">
        <v>35</v>
      </c>
      <c r="E16" s="18">
        <v>7.3000000000000001E-3</v>
      </c>
      <c r="F16" s="19">
        <v>1E-3</v>
      </c>
      <c r="G16" s="30">
        <f>P12*(1/1000)*(1/453.6)*(1/35.31)*$X$29*(20.9/(20.9-7))</f>
        <v>9.490059141926431E-2</v>
      </c>
      <c r="H16" s="30">
        <f>S12*(1/1000)*(1/453.6)*(1/35.31)*$X$29*(20.9/(20.9-7))</f>
        <v>9.490059141926431E-2</v>
      </c>
      <c r="I16" s="27" t="str">
        <f t="shared" si="6"/>
        <v xml:space="preserve"> lb/MMBtu</v>
      </c>
      <c r="J16" s="39" t="str">
        <f t="shared" si="7"/>
        <v>CISWI</v>
      </c>
      <c r="K16" s="39" t="str">
        <f t="shared" si="7"/>
        <v>CISWI</v>
      </c>
      <c r="M16" s="10" t="s">
        <v>48</v>
      </c>
      <c r="N16" s="11">
        <v>6.2</v>
      </c>
      <c r="O16" s="11">
        <v>650</v>
      </c>
      <c r="P16" s="11">
        <v>720</v>
      </c>
      <c r="Q16" s="11">
        <v>6.2</v>
      </c>
      <c r="R16" s="11">
        <v>650</v>
      </c>
      <c r="S16" s="11">
        <v>720</v>
      </c>
    </row>
    <row r="17" spans="1:25" x14ac:dyDescent="0.25">
      <c r="A17" s="12" t="s">
        <v>11</v>
      </c>
      <c r="B17" s="13">
        <v>3.3E-4</v>
      </c>
      <c r="C17" s="14">
        <v>3.3E-4</v>
      </c>
      <c r="D17" s="15" t="s">
        <v>35</v>
      </c>
      <c r="E17" s="18">
        <v>3.0000000000000001E-3</v>
      </c>
      <c r="F17" s="19">
        <v>3.0000000000000001E-3</v>
      </c>
      <c r="G17" s="30">
        <f>P7*$X$25*(1/1000)*(1/453.6)*(1/35.31)*$X$29*(20.9/(20.9-7))</f>
        <v>1.8369015990622749E-2</v>
      </c>
      <c r="H17" s="30">
        <f>S7*$X$25*(1/1000)*(1/453.6)*(1/35.31)*$X$29*(20.9/(20.9-7))</f>
        <v>1.8369015990622749E-2</v>
      </c>
      <c r="I17" s="27" t="str">
        <f t="shared" si="6"/>
        <v xml:space="preserve"> lb/MMBtu</v>
      </c>
      <c r="J17" s="39" t="str">
        <f t="shared" si="7"/>
        <v>CISWI</v>
      </c>
      <c r="K17" s="39" t="str">
        <f t="shared" si="7"/>
        <v>CISWI</v>
      </c>
      <c r="M17" s="8" t="s">
        <v>49</v>
      </c>
    </row>
    <row r="18" spans="1:25" x14ac:dyDescent="0.25">
      <c r="A18" s="1"/>
      <c r="B18" s="2"/>
      <c r="C18" s="2"/>
      <c r="D18" s="20"/>
      <c r="E18" s="21"/>
      <c r="F18" s="4"/>
      <c r="G18" s="4"/>
      <c r="H18" s="4"/>
      <c r="I18" s="29"/>
      <c r="J18" s="40"/>
      <c r="K18" s="40"/>
      <c r="M18" s="7" t="s">
        <v>38</v>
      </c>
    </row>
    <row r="19" spans="1:25" x14ac:dyDescent="0.25">
      <c r="A19" s="12" t="s">
        <v>12</v>
      </c>
      <c r="B19" s="13">
        <v>13</v>
      </c>
      <c r="C19" s="13">
        <v>7.9</v>
      </c>
      <c r="D19" s="15" t="s">
        <v>34</v>
      </c>
      <c r="E19" s="16">
        <v>7.7999999999999999E-6</v>
      </c>
      <c r="F19" s="17">
        <v>1.9999999999999999E-7</v>
      </c>
      <c r="G19" s="26">
        <f>P11*(1/1000)*(1/453.6)*(1/35.31)*$X$30*(20.9/(20.9-7))*(1000000)</f>
        <v>1.0629729910380157</v>
      </c>
      <c r="H19" s="26">
        <f>S11*(1/1000)*(1/453.6)*(1/35.31)*$X$30*(20.9/(20.9-7))*(1000000)</f>
        <v>0.20441788289192608</v>
      </c>
      <c r="I19" s="27" t="str">
        <f t="shared" ref="I19:I21" si="8">D19</f>
        <v xml:space="preserve"> lb/TBtu</v>
      </c>
      <c r="J19" s="39" t="str">
        <f t="shared" ref="J19:K21" si="9">IF(B19&gt;G19,"MACT","CISWI")</f>
        <v>MACT</v>
      </c>
      <c r="K19" s="39" t="str">
        <f t="shared" si="9"/>
        <v>MACT</v>
      </c>
      <c r="M19" s="7" t="s">
        <v>39</v>
      </c>
    </row>
    <row r="20" spans="1:25" x14ac:dyDescent="0.25">
      <c r="A20" s="12" t="s">
        <v>13</v>
      </c>
      <c r="B20" s="13">
        <v>4.2999999999999997E-2</v>
      </c>
      <c r="C20" s="13">
        <v>6.7000000000000002E-3</v>
      </c>
      <c r="D20" s="15" t="s">
        <v>35</v>
      </c>
      <c r="E20" s="18">
        <v>2.5999999999999999E-2</v>
      </c>
      <c r="F20" s="19">
        <v>4.0000000000000001E-3</v>
      </c>
      <c r="G20" s="30">
        <f>P12*(1/1000)*(1/453.6)*(1/35.31)*$X$30*(20.9/(20.9-7))</f>
        <v>8.9943868472447466E-2</v>
      </c>
      <c r="H20" s="30">
        <f>S12*(1/1000)*(1/453.6)*(1/35.31)*$X$30*(20.9/(20.9-7))</f>
        <v>8.9943868472447466E-2</v>
      </c>
      <c r="I20" s="27" t="str">
        <f t="shared" si="8"/>
        <v xml:space="preserve"> lb/MMBtu</v>
      </c>
      <c r="J20" s="39" t="str">
        <f t="shared" si="9"/>
        <v>CISWI</v>
      </c>
      <c r="K20" s="39" t="str">
        <f t="shared" si="9"/>
        <v>CISWI</v>
      </c>
      <c r="M20" s="7" t="s">
        <v>40</v>
      </c>
    </row>
    <row r="21" spans="1:25" x14ac:dyDescent="0.25">
      <c r="A21" s="12" t="s">
        <v>14</v>
      </c>
      <c r="B21" s="13">
        <v>1.6999999999999999E-3</v>
      </c>
      <c r="C21" s="13">
        <v>1.6999999999999999E-3</v>
      </c>
      <c r="D21" s="15" t="s">
        <v>35</v>
      </c>
      <c r="E21" s="18">
        <v>1E-3</v>
      </c>
      <c r="F21" s="19">
        <v>3.0000000000000001E-3</v>
      </c>
      <c r="G21" s="30">
        <f>P7*$X$25*(1/1000)*(1/453.6)*(1/35.31)*$X$30*(20.9/(20.9-7))</f>
        <v>1.7409589692962368E-2</v>
      </c>
      <c r="H21" s="30">
        <f>S7*$X$25*(1/1000)*(1/453.6)*(1/35.31)*$X$30*(20.9/(20.9-7))</f>
        <v>1.7409589692962368E-2</v>
      </c>
      <c r="I21" s="27" t="str">
        <f t="shared" si="8"/>
        <v xml:space="preserve"> lb/MMBtu</v>
      </c>
      <c r="J21" s="39" t="str">
        <f t="shared" si="9"/>
        <v>CISWI</v>
      </c>
      <c r="K21" s="39" t="str">
        <f t="shared" si="9"/>
        <v>CISWI</v>
      </c>
    </row>
    <row r="22" spans="1:25" x14ac:dyDescent="0.25">
      <c r="A22" s="1"/>
      <c r="B22" s="2"/>
      <c r="C22" s="2"/>
      <c r="D22" s="20"/>
      <c r="E22" s="21"/>
      <c r="F22" s="4"/>
      <c r="G22" s="4"/>
      <c r="H22" s="4"/>
      <c r="I22" s="29"/>
      <c r="J22" s="40"/>
      <c r="K22" s="40"/>
    </row>
    <row r="23" spans="1:25" ht="25.5" x14ac:dyDescent="0.25">
      <c r="A23" s="12" t="s">
        <v>15</v>
      </c>
      <c r="B23" s="13">
        <v>490</v>
      </c>
      <c r="C23" s="13">
        <v>160</v>
      </c>
      <c r="D23" s="15" t="s">
        <v>36</v>
      </c>
      <c r="E23" s="18">
        <v>0.35</v>
      </c>
      <c r="F23" s="19">
        <v>0.13</v>
      </c>
      <c r="G23" s="42">
        <f>N8*((20.9-3)/(20.9-7))</f>
        <v>631.00719424460431</v>
      </c>
      <c r="H23" s="42">
        <f>Q8*((20.9-3)/(20.9-7))</f>
        <v>206.0431654676259</v>
      </c>
      <c r="I23" s="27" t="str">
        <f t="shared" ref="I23:I44" si="10">D23</f>
        <v xml:space="preserve"> ppm at 3%O2</v>
      </c>
      <c r="J23" s="39" t="str">
        <f t="shared" ref="J23:K44" si="11">IF(B23&gt;G23,"MACT","CISWI")</f>
        <v>CISWI</v>
      </c>
      <c r="K23" s="39" t="str">
        <f t="shared" si="11"/>
        <v>CISWI</v>
      </c>
      <c r="U23" t="s">
        <v>67</v>
      </c>
    </row>
    <row r="24" spans="1:25" x14ac:dyDescent="0.25">
      <c r="A24" s="12" t="s">
        <v>16</v>
      </c>
      <c r="B24" s="13">
        <v>430</v>
      </c>
      <c r="C24" s="13">
        <v>260</v>
      </c>
      <c r="D24" s="15" t="s">
        <v>36</v>
      </c>
      <c r="E24" s="18">
        <v>0.28000000000000003</v>
      </c>
      <c r="F24" s="19">
        <v>0.18</v>
      </c>
      <c r="G24" s="42">
        <f>$G$23</f>
        <v>631.00719424460431</v>
      </c>
      <c r="H24" s="42">
        <f>$H$23</f>
        <v>206.0431654676259</v>
      </c>
      <c r="I24" s="27" t="str">
        <f t="shared" si="10"/>
        <v xml:space="preserve"> ppm at 3%O2</v>
      </c>
      <c r="J24" s="39" t="str">
        <f t="shared" si="11"/>
        <v>CISWI</v>
      </c>
      <c r="K24" s="39" t="str">
        <f t="shared" si="11"/>
        <v>MACT</v>
      </c>
      <c r="U24" t="s">
        <v>74</v>
      </c>
    </row>
    <row r="25" spans="1:25" ht="38.25" x14ac:dyDescent="0.25">
      <c r="A25" s="12" t="s">
        <v>17</v>
      </c>
      <c r="B25" s="13">
        <v>470</v>
      </c>
      <c r="C25" s="13">
        <v>470</v>
      </c>
      <c r="D25" s="15" t="s">
        <v>36</v>
      </c>
      <c r="E25" s="18">
        <v>0.45</v>
      </c>
      <c r="F25" s="19">
        <v>0.45</v>
      </c>
      <c r="G25" s="42">
        <f t="shared" ref="G25:G27" si="12">$G$23</f>
        <v>631.00719424460431</v>
      </c>
      <c r="H25" s="42">
        <f t="shared" ref="H25:H27" si="13">$H$23</f>
        <v>206.0431654676259</v>
      </c>
      <c r="I25" s="27" t="str">
        <f t="shared" si="10"/>
        <v xml:space="preserve"> ppm at 3%O2</v>
      </c>
      <c r="J25" s="39" t="str">
        <f t="shared" si="11"/>
        <v>CISWI</v>
      </c>
      <c r="K25" s="39" t="str">
        <f t="shared" si="11"/>
        <v>MACT</v>
      </c>
      <c r="U25" t="s">
        <v>68</v>
      </c>
      <c r="X25">
        <f>36.5*(1/1000000)*(1/24)*(1000)*(1000)</f>
        <v>1.5208333333333333</v>
      </c>
    </row>
    <row r="26" spans="1:25" ht="25.5" x14ac:dyDescent="0.25">
      <c r="A26" s="12" t="s">
        <v>18</v>
      </c>
      <c r="B26" s="13">
        <v>690</v>
      </c>
      <c r="C26" s="13">
        <v>470</v>
      </c>
      <c r="D26" s="15" t="s">
        <v>36</v>
      </c>
      <c r="E26" s="18">
        <v>0.34</v>
      </c>
      <c r="F26" s="19">
        <v>0.23</v>
      </c>
      <c r="G26" s="42">
        <f t="shared" si="12"/>
        <v>631.00719424460431</v>
      </c>
      <c r="H26" s="42">
        <f t="shared" si="13"/>
        <v>206.0431654676259</v>
      </c>
      <c r="I26" s="27" t="str">
        <f t="shared" si="10"/>
        <v xml:space="preserve"> ppm at 3%O2</v>
      </c>
      <c r="J26" s="39" t="str">
        <f t="shared" si="11"/>
        <v>MACT</v>
      </c>
      <c r="K26" s="39" t="str">
        <f t="shared" si="11"/>
        <v>MACT</v>
      </c>
    </row>
    <row r="27" spans="1:25" ht="51" x14ac:dyDescent="0.25">
      <c r="A27" s="12" t="s">
        <v>62</v>
      </c>
      <c r="B27" s="13">
        <v>3500</v>
      </c>
      <c r="C27" s="13">
        <v>1500</v>
      </c>
      <c r="D27" s="15" t="s">
        <v>36</v>
      </c>
      <c r="E27" s="18">
        <v>2</v>
      </c>
      <c r="F27" s="19">
        <v>0.84</v>
      </c>
      <c r="G27" s="42">
        <f t="shared" si="12"/>
        <v>631.00719424460431</v>
      </c>
      <c r="H27" s="42">
        <f t="shared" si="13"/>
        <v>206.0431654676259</v>
      </c>
      <c r="I27" s="27" t="str">
        <f t="shared" si="10"/>
        <v xml:space="preserve"> ppm at 3%O2</v>
      </c>
      <c r="J27" s="39" t="str">
        <f t="shared" si="11"/>
        <v>MACT</v>
      </c>
      <c r="K27" s="39" t="str">
        <f t="shared" si="11"/>
        <v>MACT</v>
      </c>
      <c r="U27" t="s">
        <v>69</v>
      </c>
      <c r="X27">
        <v>9780</v>
      </c>
      <c r="Y27" t="s">
        <v>70</v>
      </c>
    </row>
    <row r="28" spans="1:25" ht="25.5" x14ac:dyDescent="0.25">
      <c r="A28" s="12" t="s">
        <v>19</v>
      </c>
      <c r="B28" s="13">
        <v>160</v>
      </c>
      <c r="C28" s="13">
        <v>12</v>
      </c>
      <c r="D28" s="15" t="s">
        <v>36</v>
      </c>
      <c r="E28" s="18">
        <v>0.14000000000000001</v>
      </c>
      <c r="F28" s="19">
        <v>0.01</v>
      </c>
      <c r="G28" s="42">
        <f>O8*((20.9-3)/(20.9-7))</f>
        <v>75.978417266187051</v>
      </c>
      <c r="H28" s="42">
        <f>R8*((20.9-3)/(20.9-7))</f>
        <v>59.237410071942449</v>
      </c>
      <c r="I28" s="27" t="str">
        <f t="shared" si="10"/>
        <v xml:space="preserve"> ppm at 3%O2</v>
      </c>
      <c r="J28" s="39" t="str">
        <f t="shared" si="11"/>
        <v>MACT</v>
      </c>
      <c r="K28" s="39" t="str">
        <f t="shared" si="11"/>
        <v>CISWI</v>
      </c>
      <c r="U28" t="s">
        <v>71</v>
      </c>
      <c r="X28">
        <v>9240</v>
      </c>
      <c r="Y28" t="s">
        <v>70</v>
      </c>
    </row>
    <row r="29" spans="1:25" x14ac:dyDescent="0.25">
      <c r="A29" s="12" t="s">
        <v>20</v>
      </c>
      <c r="B29" s="13">
        <v>270</v>
      </c>
      <c r="C29" s="13">
        <v>6</v>
      </c>
      <c r="D29" s="15" t="s">
        <v>36</v>
      </c>
      <c r="E29" s="18">
        <v>0.25</v>
      </c>
      <c r="F29" s="19">
        <v>5.0000000000000001E-3</v>
      </c>
      <c r="G29" s="42">
        <f>$G$28</f>
        <v>75.978417266187051</v>
      </c>
      <c r="H29" s="42">
        <f>$H$28</f>
        <v>59.237410071942449</v>
      </c>
      <c r="I29" s="27" t="str">
        <f t="shared" si="10"/>
        <v xml:space="preserve"> ppm at 3%O2</v>
      </c>
      <c r="J29" s="39" t="str">
        <f t="shared" si="11"/>
        <v>MACT</v>
      </c>
      <c r="K29" s="39" t="str">
        <f t="shared" si="11"/>
        <v>CISWI</v>
      </c>
      <c r="U29" t="s">
        <v>72</v>
      </c>
      <c r="X29">
        <v>9190</v>
      </c>
      <c r="Y29" t="s">
        <v>70</v>
      </c>
    </row>
    <row r="30" spans="1:25" x14ac:dyDescent="0.25">
      <c r="A30" s="12" t="s">
        <v>21</v>
      </c>
      <c r="B30" s="13">
        <v>82</v>
      </c>
      <c r="C30" s="13">
        <v>18</v>
      </c>
      <c r="D30" s="15" t="s">
        <v>36</v>
      </c>
      <c r="E30" s="18">
        <v>0.08</v>
      </c>
      <c r="F30" s="19">
        <v>0.02</v>
      </c>
      <c r="G30" s="42">
        <f>$G$28</f>
        <v>75.978417266187051</v>
      </c>
      <c r="H30" s="42">
        <f>$H$28</f>
        <v>59.237410071942449</v>
      </c>
      <c r="I30" s="27" t="str">
        <f t="shared" si="10"/>
        <v xml:space="preserve"> ppm at 3%O2</v>
      </c>
      <c r="J30" s="39" t="str">
        <f t="shared" si="11"/>
        <v>MACT</v>
      </c>
      <c r="K30" s="39" t="str">
        <f t="shared" si="11"/>
        <v>CISWI</v>
      </c>
      <c r="U30" t="s">
        <v>73</v>
      </c>
      <c r="X30">
        <v>8710</v>
      </c>
      <c r="Y30" t="s">
        <v>70</v>
      </c>
    </row>
    <row r="31" spans="1:25" x14ac:dyDescent="0.25">
      <c r="A31" s="12" t="s">
        <v>22</v>
      </c>
      <c r="B31" s="13">
        <v>10</v>
      </c>
      <c r="C31" s="13">
        <v>3</v>
      </c>
      <c r="D31" s="15" t="s">
        <v>36</v>
      </c>
      <c r="E31" s="18">
        <v>8.3000000000000001E-3</v>
      </c>
      <c r="F31" s="19">
        <v>2.5999999999999999E-3</v>
      </c>
      <c r="G31" s="32">
        <f>P8*((20.9-3)/(20.9-7))</f>
        <v>46.359712230215827</v>
      </c>
      <c r="H31" s="32">
        <f>S8*((20.9-3)/(20.9-7))</f>
        <v>46.359712230215827</v>
      </c>
      <c r="I31" s="27" t="str">
        <f t="shared" si="10"/>
        <v xml:space="preserve"> ppm at 3%O2</v>
      </c>
      <c r="J31" s="39" t="str">
        <f t="shared" si="11"/>
        <v>CISWI</v>
      </c>
      <c r="K31" s="39" t="str">
        <f t="shared" si="11"/>
        <v>CISWI</v>
      </c>
    </row>
    <row r="32" spans="1:25" ht="25.5" x14ac:dyDescent="0.25">
      <c r="A32" s="12" t="s">
        <v>23</v>
      </c>
      <c r="B32" s="13">
        <v>160</v>
      </c>
      <c r="C32" s="13">
        <v>51</v>
      </c>
      <c r="D32" s="15" t="s">
        <v>36</v>
      </c>
      <c r="E32" s="18">
        <v>0.13</v>
      </c>
      <c r="F32" s="19">
        <v>4.2999999999999997E-2</v>
      </c>
      <c r="G32" s="32">
        <f>G31</f>
        <v>46.359712230215827</v>
      </c>
      <c r="H32" s="32">
        <f>H31</f>
        <v>46.359712230215827</v>
      </c>
      <c r="I32" s="27" t="str">
        <f t="shared" si="10"/>
        <v xml:space="preserve"> ppm at 3%O2</v>
      </c>
      <c r="J32" s="39" t="str">
        <f t="shared" si="11"/>
        <v>MACT</v>
      </c>
      <c r="K32" s="39" t="str">
        <f t="shared" si="11"/>
        <v>MACT</v>
      </c>
    </row>
    <row r="33" spans="1:11" x14ac:dyDescent="0.25">
      <c r="A33" s="12" t="s">
        <v>24</v>
      </c>
      <c r="B33" s="13">
        <v>9</v>
      </c>
      <c r="C33" s="13">
        <v>3</v>
      </c>
      <c r="D33" s="15" t="s">
        <v>36</v>
      </c>
      <c r="E33" s="18">
        <v>5.0000000000000001E-3</v>
      </c>
      <c r="F33" s="19">
        <v>2E-3</v>
      </c>
      <c r="G33" s="32">
        <f>P8*((20.9-3)/(20.9-7))</f>
        <v>46.359712230215827</v>
      </c>
      <c r="H33" s="32">
        <f>S8*((20.9-3)/(20.9-7))</f>
        <v>46.359712230215827</v>
      </c>
      <c r="I33" s="27" t="str">
        <f t="shared" si="10"/>
        <v xml:space="preserve"> ppm at 3%O2</v>
      </c>
      <c r="J33" s="39" t="str">
        <f t="shared" si="11"/>
        <v>CISWI</v>
      </c>
      <c r="K33" s="39" t="str">
        <f t="shared" si="11"/>
        <v>CISWI</v>
      </c>
    </row>
    <row r="34" spans="1:11" x14ac:dyDescent="0.25">
      <c r="A34" s="1"/>
      <c r="B34" s="2"/>
      <c r="C34" s="2"/>
      <c r="D34" s="20"/>
      <c r="E34" s="21"/>
      <c r="F34" s="4"/>
      <c r="G34" s="4"/>
      <c r="H34" s="4"/>
      <c r="I34" s="31"/>
      <c r="J34" s="41"/>
      <c r="K34" s="41"/>
    </row>
    <row r="35" spans="1:11" ht="31.5" customHeight="1" x14ac:dyDescent="0.25">
      <c r="A35" s="12" t="s">
        <v>25</v>
      </c>
      <c r="B35" s="13">
        <v>5.0000000000000001E-3</v>
      </c>
      <c r="C35" s="13">
        <v>5.0000000000000001E-3</v>
      </c>
      <c r="D35" s="15" t="s">
        <v>75</v>
      </c>
      <c r="E35" s="16">
        <v>4.3999999999999998E-12</v>
      </c>
      <c r="F35" s="17">
        <v>4.3999999999999998E-12</v>
      </c>
      <c r="G35" s="43">
        <f>N14</f>
        <v>5.8999999999999997E-2</v>
      </c>
      <c r="H35" s="43">
        <f>Q14</f>
        <v>1.0999999999999999E-2</v>
      </c>
      <c r="I35" s="27" t="str">
        <f t="shared" si="10"/>
        <v>ng TEQ/dscm at 7%O2</v>
      </c>
      <c r="J35" s="39" t="str">
        <f t="shared" si="11"/>
        <v>CISWI</v>
      </c>
      <c r="K35" s="39" t="str">
        <f t="shared" si="11"/>
        <v>CISWI</v>
      </c>
    </row>
    <row r="36" spans="1:11" ht="26.25" x14ac:dyDescent="0.25">
      <c r="A36" s="12" t="s">
        <v>26</v>
      </c>
      <c r="B36" s="13">
        <v>0.02</v>
      </c>
      <c r="C36" s="13">
        <v>0.02</v>
      </c>
      <c r="D36" s="15" t="s">
        <v>75</v>
      </c>
      <c r="E36" s="16">
        <v>1.7999999999999999E-11</v>
      </c>
      <c r="F36" s="17">
        <v>1.7999999999999999E-11</v>
      </c>
      <c r="G36" s="43">
        <f>$G$35</f>
        <v>5.8999999999999997E-2</v>
      </c>
      <c r="H36" s="43">
        <f>$H$35</f>
        <v>1.0999999999999999E-2</v>
      </c>
      <c r="I36" s="27" t="str">
        <f t="shared" si="10"/>
        <v>ng TEQ/dscm at 7%O2</v>
      </c>
      <c r="J36" s="39" t="str">
        <f t="shared" si="11"/>
        <v>CISWI</v>
      </c>
      <c r="K36" s="39" t="str">
        <f t="shared" si="11"/>
        <v>MACT</v>
      </c>
    </row>
    <row r="37" spans="1:11" ht="38.25" x14ac:dyDescent="0.25">
      <c r="A37" s="12" t="s">
        <v>27</v>
      </c>
      <c r="B37" s="13">
        <v>0.2</v>
      </c>
      <c r="C37" s="13">
        <v>0.2</v>
      </c>
      <c r="D37" s="15" t="s">
        <v>75</v>
      </c>
      <c r="E37" s="16">
        <v>1.8E-10</v>
      </c>
      <c r="F37" s="17">
        <v>1.8E-10</v>
      </c>
      <c r="G37" s="43">
        <f t="shared" ref="G37:G39" si="14">$G$35</f>
        <v>5.8999999999999997E-2</v>
      </c>
      <c r="H37" s="43">
        <f t="shared" ref="H37:H39" si="15">$H$35</f>
        <v>1.0999999999999999E-2</v>
      </c>
      <c r="I37" s="27" t="str">
        <f t="shared" si="10"/>
        <v>ng TEQ/dscm at 7%O2</v>
      </c>
      <c r="J37" s="39" t="str">
        <f t="shared" si="11"/>
        <v>MACT</v>
      </c>
      <c r="K37" s="39" t="str">
        <f t="shared" si="11"/>
        <v>MACT</v>
      </c>
    </row>
    <row r="38" spans="1:11" ht="26.25" x14ac:dyDescent="0.25">
      <c r="A38" s="12" t="s">
        <v>28</v>
      </c>
      <c r="B38" s="13">
        <v>4</v>
      </c>
      <c r="C38" s="13">
        <v>3.0000000000000001E-3</v>
      </c>
      <c r="D38" s="15" t="s">
        <v>75</v>
      </c>
      <c r="E38" s="16">
        <v>3.4999999999999999E-9</v>
      </c>
      <c r="F38" s="17">
        <v>2.8599999999999999E-12</v>
      </c>
      <c r="G38" s="43">
        <f t="shared" si="14"/>
        <v>5.8999999999999997E-2</v>
      </c>
      <c r="H38" s="43">
        <f t="shared" si="15"/>
        <v>1.0999999999999999E-2</v>
      </c>
      <c r="I38" s="27" t="str">
        <f t="shared" si="10"/>
        <v>ng TEQ/dscm at 7%O2</v>
      </c>
      <c r="J38" s="39" t="str">
        <f t="shared" si="11"/>
        <v>MACT</v>
      </c>
      <c r="K38" s="39" t="str">
        <f t="shared" si="11"/>
        <v>CISWI</v>
      </c>
    </row>
    <row r="39" spans="1:11" ht="51" x14ac:dyDescent="0.25">
      <c r="A39" s="12" t="s">
        <v>63</v>
      </c>
      <c r="B39" s="13">
        <v>0.2</v>
      </c>
      <c r="C39" s="13">
        <v>0.2</v>
      </c>
      <c r="D39" s="15" t="s">
        <v>75</v>
      </c>
      <c r="E39" s="16">
        <v>1.8E-10</v>
      </c>
      <c r="F39" s="17">
        <v>1.8E-10</v>
      </c>
      <c r="G39" s="43">
        <f t="shared" si="14"/>
        <v>5.8999999999999997E-2</v>
      </c>
      <c r="H39" s="43">
        <f t="shared" si="15"/>
        <v>1.0999999999999999E-2</v>
      </c>
      <c r="I39" s="27" t="str">
        <f t="shared" si="10"/>
        <v>ng TEQ/dscm at 7%O2</v>
      </c>
      <c r="J39" s="39" t="str">
        <f t="shared" si="11"/>
        <v>MACT</v>
      </c>
      <c r="K39" s="39" t="str">
        <f t="shared" si="11"/>
        <v>MACT</v>
      </c>
    </row>
    <row r="40" spans="1:11" ht="26.25" x14ac:dyDescent="0.25">
      <c r="A40" s="12" t="s">
        <v>29</v>
      </c>
      <c r="B40" s="13">
        <v>4.0000000000000001E-3</v>
      </c>
      <c r="C40" s="13">
        <v>3.0000000000000001E-3</v>
      </c>
      <c r="D40" s="15" t="s">
        <v>75</v>
      </c>
      <c r="E40" s="16">
        <v>3.7E-12</v>
      </c>
      <c r="F40" s="17">
        <v>2.8000000000000002E-12</v>
      </c>
      <c r="G40" s="43">
        <f>O14</f>
        <v>5.8999999999999997E-2</v>
      </c>
      <c r="H40" s="43">
        <f>R14</f>
        <v>1.0999999999999999E-2</v>
      </c>
      <c r="I40" s="27" t="str">
        <f t="shared" si="10"/>
        <v>ng TEQ/dscm at 7%O2</v>
      </c>
      <c r="J40" s="39" t="str">
        <f t="shared" si="11"/>
        <v>CISWI</v>
      </c>
      <c r="K40" s="39" t="str">
        <f t="shared" si="11"/>
        <v>CISWI</v>
      </c>
    </row>
    <row r="41" spans="1:11" ht="26.25" x14ac:dyDescent="0.25">
      <c r="A41" s="12" t="s">
        <v>30</v>
      </c>
      <c r="B41" s="13">
        <v>3.0000000000000001E-3</v>
      </c>
      <c r="C41" s="13">
        <v>3.0000000000000001E-3</v>
      </c>
      <c r="D41" s="15" t="s">
        <v>75</v>
      </c>
      <c r="E41" s="16">
        <v>2.8000000000000002E-12</v>
      </c>
      <c r="F41" s="17">
        <v>2.8000000000000002E-12</v>
      </c>
      <c r="G41" s="43">
        <f>$G$40</f>
        <v>5.8999999999999997E-2</v>
      </c>
      <c r="H41" s="43">
        <f>$H$40</f>
        <v>1.0999999999999999E-2</v>
      </c>
      <c r="I41" s="27" t="str">
        <f t="shared" si="10"/>
        <v>ng TEQ/dscm at 7%O2</v>
      </c>
      <c r="J41" s="39" t="str">
        <f t="shared" si="11"/>
        <v>CISWI</v>
      </c>
      <c r="K41" s="39" t="str">
        <f t="shared" si="11"/>
        <v>CISWI</v>
      </c>
    </row>
    <row r="42" spans="1:11" ht="26.25" x14ac:dyDescent="0.25">
      <c r="A42" s="12" t="s">
        <v>31</v>
      </c>
      <c r="B42" s="13">
        <v>2E-3</v>
      </c>
      <c r="C42" s="13">
        <v>2E-3</v>
      </c>
      <c r="D42" s="15" t="s">
        <v>75</v>
      </c>
      <c r="E42" s="16">
        <v>1.8E-12</v>
      </c>
      <c r="F42" s="17">
        <v>1.8E-12</v>
      </c>
      <c r="G42" s="43">
        <f>$G$40</f>
        <v>5.8999999999999997E-2</v>
      </c>
      <c r="H42" s="43">
        <f>$H$40</f>
        <v>1.0999999999999999E-2</v>
      </c>
      <c r="I42" s="27" t="str">
        <f t="shared" si="10"/>
        <v>ng TEQ/dscm at 7%O2</v>
      </c>
      <c r="J42" s="39" t="str">
        <f t="shared" si="11"/>
        <v>CISWI</v>
      </c>
      <c r="K42" s="39" t="str">
        <f t="shared" si="11"/>
        <v>CISWI</v>
      </c>
    </row>
    <row r="43" spans="1:11" ht="26.25" x14ac:dyDescent="0.25">
      <c r="A43" s="12" t="s">
        <v>32</v>
      </c>
      <c r="B43" s="13">
        <v>4</v>
      </c>
      <c r="C43" s="13">
        <v>2E-3</v>
      </c>
      <c r="D43" s="15" t="s">
        <v>75</v>
      </c>
      <c r="E43" s="16">
        <v>9.1999999999999997E-9</v>
      </c>
      <c r="F43" s="17">
        <v>4.5999999999999998E-12</v>
      </c>
      <c r="G43" s="30">
        <f>P14</f>
        <v>0.32</v>
      </c>
      <c r="H43" s="30">
        <f>S14</f>
        <v>2E-3</v>
      </c>
      <c r="I43" s="27" t="str">
        <f t="shared" si="10"/>
        <v>ng TEQ/dscm at 7%O2</v>
      </c>
      <c r="J43" s="39" t="str">
        <f t="shared" si="11"/>
        <v>MACT</v>
      </c>
      <c r="K43" s="39" t="str">
        <f t="shared" si="11"/>
        <v>CISWI</v>
      </c>
    </row>
    <row r="44" spans="1:11" ht="26.25" x14ac:dyDescent="0.25">
      <c r="A44" s="12" t="s">
        <v>33</v>
      </c>
      <c r="B44" s="13">
        <v>0.08</v>
      </c>
      <c r="C44" s="13">
        <v>0.08</v>
      </c>
      <c r="D44" s="15" t="s">
        <v>75</v>
      </c>
      <c r="E44" s="16">
        <v>3.9000000000000001E-11</v>
      </c>
      <c r="F44" s="17">
        <v>4.0999999999999999E-12</v>
      </c>
      <c r="G44" s="30">
        <f>P14</f>
        <v>0.32</v>
      </c>
      <c r="H44" s="30">
        <f>S14</f>
        <v>2E-3</v>
      </c>
      <c r="I44" s="27" t="str">
        <f t="shared" si="10"/>
        <v>ng TEQ/dscm at 7%O2</v>
      </c>
      <c r="J44" s="39" t="str">
        <f t="shared" si="11"/>
        <v>CISWI</v>
      </c>
      <c r="K44" s="39" t="str">
        <f t="shared" si="11"/>
        <v>MACT</v>
      </c>
    </row>
    <row r="45" spans="1:11" x14ac:dyDescent="0.25">
      <c r="A45" s="3"/>
      <c r="B45" s="3"/>
      <c r="C45" s="3"/>
      <c r="D45" s="5"/>
      <c r="E45" s="22"/>
      <c r="F45" s="22"/>
      <c r="G45" s="22"/>
      <c r="H45" s="22"/>
      <c r="I45" s="25"/>
      <c r="J45" s="38"/>
      <c r="K45" s="38"/>
    </row>
    <row r="46" spans="1:11" x14ac:dyDescent="0.25">
      <c r="A46" s="3"/>
      <c r="B46" s="3"/>
      <c r="C46" s="3"/>
      <c r="D46" s="5"/>
      <c r="E46" s="22"/>
      <c r="F46" s="22"/>
      <c r="G46" s="22"/>
      <c r="H46" s="22"/>
      <c r="I46" s="25"/>
      <c r="J46" s="38"/>
      <c r="K46" s="38"/>
    </row>
  </sheetData>
  <mergeCells count="9">
    <mergeCell ref="A4:A5"/>
    <mergeCell ref="E4:F4"/>
    <mergeCell ref="M4:M5"/>
    <mergeCell ref="N5:P5"/>
    <mergeCell ref="Q5:S5"/>
    <mergeCell ref="N4:P4"/>
    <mergeCell ref="Q4:S4"/>
    <mergeCell ref="B3:D3"/>
    <mergeCell ref="G3:I3"/>
  </mergeCells>
  <printOptions horizontalCentered="1" verticalCentered="1"/>
  <pageMargins left="0.45" right="0.45" top="0.5" bottom="0.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ERU CISWIvsBlr</vt:lpstr>
      <vt:lpstr>'ERU CISWIvsBlr'!Print_Area</vt:lpstr>
    </vt:vector>
  </TitlesOfParts>
  <Company>URS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2011-02-25T18:28:39Z</cp:lastPrinted>
  <dcterms:created xsi:type="dcterms:W3CDTF">2011-02-22T17:55:08Z</dcterms:created>
  <dcterms:modified xsi:type="dcterms:W3CDTF">2011-02-25T18:35:54Z</dcterms:modified>
</cp:coreProperties>
</file>