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oard of Directors\Planning\2020\"/>
    </mc:Choice>
  </mc:AlternateContent>
  <bookViews>
    <workbookView xWindow="0" yWindow="0" windowWidth="24000" windowHeight="913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Sheet1!$A$1:$I$69</definedName>
  </definedNames>
  <calcPr calcId="152511"/>
</workbook>
</file>

<file path=xl/calcChain.xml><?xml version="1.0" encoding="utf-8"?>
<calcChain xmlns="http://schemas.openxmlformats.org/spreadsheetml/2006/main">
  <c r="O64" i="1" l="1"/>
  <c r="O63" i="1"/>
  <c r="O62" i="1"/>
  <c r="O59" i="1"/>
  <c r="O58" i="1"/>
  <c r="O57" i="1"/>
  <c r="O56" i="1"/>
  <c r="O53" i="1"/>
  <c r="O52" i="1"/>
  <c r="O51" i="1"/>
  <c r="O50" i="1"/>
  <c r="P54" i="1" s="1"/>
  <c r="O49" i="1"/>
  <c r="O45" i="1"/>
  <c r="O44" i="1"/>
  <c r="O27" i="1"/>
  <c r="O21" i="1"/>
  <c r="O19" i="1"/>
  <c r="O18" i="1"/>
  <c r="O17" i="1"/>
  <c r="O16" i="1"/>
  <c r="O15" i="1"/>
  <c r="O10" i="1"/>
  <c r="O8" i="1"/>
  <c r="P11" i="1" l="1"/>
  <c r="P23" i="1"/>
  <c r="P39" i="1"/>
  <c r="P32" i="1"/>
  <c r="P47" i="1"/>
  <c r="P65" i="1"/>
  <c r="F53" i="1"/>
  <c r="F52" i="1"/>
  <c r="F49" i="1"/>
  <c r="F59" i="1"/>
  <c r="F58" i="1"/>
  <c r="F57" i="1"/>
  <c r="F46" i="1"/>
  <c r="F45" i="1"/>
  <c r="F44" i="1"/>
  <c r="F38" i="1"/>
  <c r="F37" i="1"/>
  <c r="F34" i="1"/>
  <c r="F25" i="1"/>
  <c r="F22" i="1"/>
  <c r="F19" i="1"/>
  <c r="F18" i="1"/>
  <c r="F17" i="1"/>
  <c r="F15" i="1"/>
  <c r="F10" i="1"/>
  <c r="F8" i="1"/>
  <c r="F7" i="1"/>
  <c r="F6" i="1"/>
  <c r="F13" i="1"/>
  <c r="F64" i="1"/>
  <c r="F63" i="1"/>
  <c r="F62" i="1"/>
  <c r="F56" i="1"/>
  <c r="F51" i="1"/>
  <c r="F50" i="1"/>
  <c r="G54" i="1" s="1"/>
  <c r="F42" i="1"/>
  <c r="F41" i="1"/>
  <c r="F36" i="1"/>
  <c r="F35" i="1"/>
  <c r="F31" i="1"/>
  <c r="F30" i="1"/>
  <c r="F29" i="1"/>
  <c r="F28" i="1"/>
  <c r="F27" i="1"/>
  <c r="F26" i="1"/>
  <c r="F21" i="1"/>
  <c r="F20" i="1"/>
  <c r="F16" i="1"/>
  <c r="P67" i="1" l="1"/>
  <c r="Q11" i="1" s="1"/>
  <c r="G11" i="1"/>
  <c r="G65" i="1"/>
  <c r="G47" i="1"/>
  <c r="G39" i="1"/>
  <c r="G32" i="1"/>
  <c r="G23" i="1"/>
  <c r="Q32" i="1" l="1"/>
  <c r="Q23" i="1"/>
  <c r="Q39" i="1"/>
  <c r="Q54" i="1"/>
  <c r="Q65" i="1"/>
  <c r="Q47" i="1"/>
  <c r="G67" i="1"/>
  <c r="Q67" i="1" l="1"/>
  <c r="H23" i="1"/>
  <c r="H47" i="1"/>
  <c r="H65" i="1"/>
  <c r="H54" i="1"/>
  <c r="H11" i="1"/>
  <c r="H32" i="1"/>
  <c r="H39" i="1"/>
  <c r="H67" i="1" l="1"/>
</calcChain>
</file>

<file path=xl/sharedStrings.xml><?xml version="1.0" encoding="utf-8"?>
<sst xmlns="http://schemas.openxmlformats.org/spreadsheetml/2006/main" count="128" uniqueCount="64">
  <si>
    <t>CIBO  CEO ACTIVITY BUCKETS</t>
  </si>
  <si>
    <t>Meetings</t>
  </si>
  <si>
    <t>Administration</t>
  </si>
  <si>
    <t>Government Affairs</t>
  </si>
  <si>
    <t>Membership</t>
  </si>
  <si>
    <t>Industry Research</t>
  </si>
  <si>
    <t>Coalition Activity</t>
  </si>
  <si>
    <t>Fluid Bes/Stoker</t>
  </si>
  <si>
    <t>Annual meeting</t>
  </si>
  <si>
    <t>Staff &amp; HR operations</t>
  </si>
  <si>
    <t>Invoices &amp; Checks</t>
  </si>
  <si>
    <t>Banking</t>
  </si>
  <si>
    <t>Accounting &amp; Audit</t>
  </si>
  <si>
    <t>IT Systems &amp; Operations</t>
  </si>
  <si>
    <t>Contracts, Legal &amp; Tech Services</t>
  </si>
  <si>
    <t>Issue Identification &amp; Referral</t>
  </si>
  <si>
    <t>Issue Application &amp; Referral</t>
  </si>
  <si>
    <t>Newsletter</t>
  </si>
  <si>
    <t>Information Development</t>
  </si>
  <si>
    <t>Market Assessment</t>
  </si>
  <si>
    <t>New Technology Assessment</t>
  </si>
  <si>
    <t>Press education</t>
  </si>
  <si>
    <t>Database Applicatiions &amp; Referral</t>
  </si>
  <si>
    <t xml:space="preserve">DOE Energy Activities  OIT, SEP, </t>
  </si>
  <si>
    <t>Hill Visits</t>
  </si>
  <si>
    <t>Issue Development</t>
  </si>
  <si>
    <t>Coalition Correlation</t>
  </si>
  <si>
    <t>Committee Support</t>
  </si>
  <si>
    <t>Lobbying Reports</t>
  </si>
  <si>
    <t>Expense Reports</t>
  </si>
  <si>
    <t>Member Visits</t>
  </si>
  <si>
    <t>Prospect Visits</t>
  </si>
  <si>
    <t>Annual Presentation</t>
  </si>
  <si>
    <t>Member Meetings/Presentations</t>
  </si>
  <si>
    <t>Committee Meetings &amp; Prep</t>
  </si>
  <si>
    <t>Energy -- national &amp; international</t>
  </si>
  <si>
    <t>Environmental -- ENGO, ICAC, ABMA…</t>
  </si>
  <si>
    <t xml:space="preserve">Primary Trades AFPA, ACC, API, NCA </t>
  </si>
  <si>
    <t>Clean Air forum</t>
  </si>
  <si>
    <t xml:space="preserve">NAM </t>
  </si>
  <si>
    <t>Chamber of Commerce</t>
  </si>
  <si>
    <t>Trade Press, Nature, HBR, Stratfor, etc</t>
  </si>
  <si>
    <t>RCRA Ash</t>
  </si>
  <si>
    <t>Total Annual Hours</t>
  </si>
  <si>
    <t>Annual Hours</t>
  </si>
  <si>
    <t>Percent Annual Hours</t>
  </si>
  <si>
    <t>IECT/Nat. Gas Wrkshp</t>
  </si>
  <si>
    <t>Legislative Contacts</t>
  </si>
  <si>
    <t>Education -- NAM-CEO mtg, ALL</t>
  </si>
  <si>
    <t>Technical Support</t>
  </si>
  <si>
    <t>Boiler MACT</t>
  </si>
  <si>
    <t>OTC</t>
  </si>
  <si>
    <t>CAPCA</t>
  </si>
  <si>
    <t>Estimated</t>
  </si>
  <si>
    <t>Total</t>
  </si>
  <si>
    <t>Quarterly meetings (4)</t>
  </si>
  <si>
    <t>Quarterly meetings (2)</t>
  </si>
  <si>
    <t>Implementing Sustainability</t>
  </si>
  <si>
    <t>Boiler Opers/Maint &amp; Performance</t>
  </si>
  <si>
    <t>Transition Planning</t>
  </si>
  <si>
    <t>AAPCA</t>
  </si>
  <si>
    <t>ECOS</t>
  </si>
  <si>
    <t>Staff &amp; HR operations plus 401k</t>
  </si>
  <si>
    <t>Database Applications &amp; Referral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</si>
</sst>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/>
    <xf numFmtId="14" fontId="1" fillId="0" borderId="0" xfId="0" applyNumberFormat="1" applyFont="1"/>
    <xf numFmtId="0" fontId="2" fillId="0" borderId="0" xfId="0" applyFont="1"/>
    <xf numFmtId="0" fontId="3" fillId="0" borderId="0" xfId="0" applyFont="1"/>
    <xf numFmtId="2" fontId="0" fillId="0" borderId="0" xfId="0" applyNumberForma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69"/>
  <sheetViews>
    <sheetView tabSelected="1" workbookViewId="0">
      <selection activeCell="O37" sqref="O37"/>
    </sheetView>
  </sheetViews>
  <sheetFormatPr defaultRowHeight="15" x14ac:dyDescent="0.25"/>
  <cols>
    <col min="1" max="2" width="4.7109375" customWidth="1"/>
    <col min="3" max="3" width="35.28515625" customWidth="1"/>
    <col min="4" max="5" width="5.7109375" customWidth="1"/>
    <col min="6" max="6" width="16.7109375" customWidth="1"/>
    <col min="8" max="8" width="20" bestFit="1" customWidth="1"/>
    <col min="9" max="9" width="4.7109375" customWidth="1"/>
    <col min="10" max="11" width="5.7109375" customWidth="1"/>
    <col min="12" max="12" width="35.28515625" bestFit="1" customWidth="1"/>
    <col min="13" max="14" width="5.7109375" customWidth="1"/>
    <col min="15" max="15" width="14.42578125" bestFit="1" customWidth="1"/>
    <col min="16" max="16" width="5" customWidth="1"/>
    <col min="17" max="17" width="20.42578125" bestFit="1" customWidth="1"/>
  </cols>
  <sheetData>
    <row r="2" spans="2:18" ht="28.5" x14ac:dyDescent="0.45">
      <c r="B2" s="14" t="s">
        <v>0</v>
      </c>
      <c r="C2" s="14"/>
      <c r="D2" s="14"/>
      <c r="E2" s="14"/>
      <c r="F2" s="14"/>
      <c r="G2" s="14"/>
      <c r="H2" s="2">
        <v>41518</v>
      </c>
      <c r="J2" s="9"/>
      <c r="K2" s="14" t="s">
        <v>0</v>
      </c>
      <c r="L2" s="14"/>
      <c r="M2" s="14"/>
      <c r="N2" s="14"/>
      <c r="O2" s="14"/>
      <c r="P2" s="14"/>
      <c r="Q2" s="2">
        <v>43713</v>
      </c>
      <c r="R2" s="9"/>
    </row>
    <row r="3" spans="2:18" ht="15.75" x14ac:dyDescent="0.25">
      <c r="F3" s="6" t="s">
        <v>53</v>
      </c>
      <c r="J3" s="9"/>
      <c r="K3" s="9"/>
      <c r="L3" s="9"/>
      <c r="M3" s="9"/>
      <c r="N3" s="9"/>
      <c r="O3" s="6" t="s">
        <v>53</v>
      </c>
      <c r="P3" s="9"/>
      <c r="Q3" s="9"/>
      <c r="R3" s="9"/>
    </row>
    <row r="4" spans="2:18" ht="15.75" x14ac:dyDescent="0.25">
      <c r="F4" s="6" t="s">
        <v>44</v>
      </c>
      <c r="H4" s="4" t="s">
        <v>45</v>
      </c>
      <c r="J4" s="9"/>
      <c r="K4" s="9"/>
      <c r="L4" s="9"/>
      <c r="M4" s="9"/>
      <c r="N4" s="9"/>
      <c r="O4" s="6" t="s">
        <v>44</v>
      </c>
      <c r="P4" s="9"/>
      <c r="Q4" s="4" t="s">
        <v>45</v>
      </c>
      <c r="R4" s="9"/>
    </row>
    <row r="5" spans="2:18" ht="23.25" x14ac:dyDescent="0.35">
      <c r="B5" s="10" t="s">
        <v>1</v>
      </c>
      <c r="C5" s="10"/>
      <c r="J5" s="9"/>
      <c r="K5" s="10" t="s">
        <v>1</v>
      </c>
      <c r="L5" s="10"/>
      <c r="M5" s="9"/>
      <c r="N5" s="9"/>
      <c r="O5" s="9"/>
      <c r="P5" s="9"/>
      <c r="Q5" s="9"/>
      <c r="R5" s="9"/>
    </row>
    <row r="6" spans="2:18" x14ac:dyDescent="0.25">
      <c r="C6" t="s">
        <v>55</v>
      </c>
      <c r="F6">
        <f>4*3*10+4*8</f>
        <v>152</v>
      </c>
      <c r="J6" s="9"/>
      <c r="K6" s="9"/>
      <c r="L6" s="9" t="s">
        <v>56</v>
      </c>
      <c r="M6" s="9"/>
      <c r="N6" s="9"/>
      <c r="O6" s="9">
        <v>80</v>
      </c>
      <c r="P6" s="9"/>
      <c r="Q6" s="9"/>
      <c r="R6" s="9"/>
    </row>
    <row r="7" spans="2:18" x14ac:dyDescent="0.25">
      <c r="C7" t="s">
        <v>7</v>
      </c>
      <c r="F7">
        <f>10*7+48</f>
        <v>118</v>
      </c>
      <c r="J7" s="9"/>
      <c r="K7" s="9"/>
      <c r="L7" s="9" t="s">
        <v>58</v>
      </c>
      <c r="M7" s="9"/>
      <c r="N7" s="9"/>
      <c r="O7" s="9">
        <v>120</v>
      </c>
      <c r="P7" s="9"/>
      <c r="Q7" s="9"/>
      <c r="R7" s="9"/>
    </row>
    <row r="8" spans="2:18" s="1" customFormat="1" x14ac:dyDescent="0.25">
      <c r="C8" s="1" t="s">
        <v>46</v>
      </c>
      <c r="F8" s="1">
        <f>8*10+60</f>
        <v>140</v>
      </c>
      <c r="J8" s="9"/>
      <c r="K8" s="9"/>
      <c r="L8" s="9" t="s">
        <v>46</v>
      </c>
      <c r="M8" s="9"/>
      <c r="N8" s="9"/>
      <c r="O8" s="9">
        <f>8*10+60</f>
        <v>140</v>
      </c>
      <c r="P8" s="9"/>
      <c r="Q8" s="9"/>
      <c r="R8" s="9"/>
    </row>
    <row r="9" spans="2:18" s="9" customFormat="1" x14ac:dyDescent="0.25">
      <c r="L9" s="9" t="s">
        <v>57</v>
      </c>
      <c r="O9" s="9">
        <v>90</v>
      </c>
    </row>
    <row r="10" spans="2:18" x14ac:dyDescent="0.25">
      <c r="C10" t="s">
        <v>8</v>
      </c>
      <c r="F10">
        <f>6*10+40</f>
        <v>100</v>
      </c>
      <c r="J10" s="9"/>
      <c r="K10" s="9"/>
      <c r="L10" s="9" t="s">
        <v>8</v>
      </c>
      <c r="M10" s="9"/>
      <c r="N10" s="9"/>
      <c r="O10" s="9">
        <f>6*10+40</f>
        <v>100</v>
      </c>
      <c r="P10" s="9"/>
      <c r="Q10" s="9"/>
      <c r="R10" s="9"/>
    </row>
    <row r="11" spans="2:18" x14ac:dyDescent="0.25">
      <c r="C11" s="7" t="s">
        <v>54</v>
      </c>
      <c r="G11">
        <f>SUM(F6:F10)</f>
        <v>510</v>
      </c>
      <c r="H11" s="5">
        <f>G11/G67*100</f>
        <v>18.895887365690996</v>
      </c>
      <c r="J11" s="9"/>
      <c r="K11" s="9"/>
      <c r="L11" s="7" t="s">
        <v>54</v>
      </c>
      <c r="M11" s="9"/>
      <c r="N11" s="9"/>
      <c r="O11" s="9"/>
      <c r="P11" s="9">
        <f>SUM(O6:O10)</f>
        <v>530</v>
      </c>
      <c r="Q11" s="5">
        <f>P11/P67*100</f>
        <v>20.037807183364841</v>
      </c>
      <c r="R11" s="9"/>
    </row>
    <row r="12" spans="2:18" ht="23.25" x14ac:dyDescent="0.35">
      <c r="B12" s="10" t="s">
        <v>2</v>
      </c>
      <c r="C12" s="10"/>
      <c r="J12" s="9"/>
      <c r="K12" s="10" t="s">
        <v>2</v>
      </c>
      <c r="L12" s="10"/>
      <c r="M12" s="9"/>
      <c r="N12" s="9"/>
      <c r="O12" s="9"/>
      <c r="P12" s="9"/>
      <c r="Q12" s="9"/>
      <c r="R12" s="9"/>
    </row>
    <row r="13" spans="2:18" x14ac:dyDescent="0.25">
      <c r="C13" t="s">
        <v>9</v>
      </c>
      <c r="F13">
        <f>6*12</f>
        <v>72</v>
      </c>
      <c r="J13" s="9"/>
      <c r="K13" s="9"/>
      <c r="L13" s="9" t="s">
        <v>62</v>
      </c>
      <c r="M13" s="9"/>
      <c r="N13" s="9"/>
      <c r="O13" s="9">
        <v>80</v>
      </c>
      <c r="P13" s="9"/>
      <c r="Q13" s="9"/>
      <c r="R13" s="9"/>
    </row>
    <row r="14" spans="2:18" s="9" customFormat="1" x14ac:dyDescent="0.25">
      <c r="L14" s="9" t="s">
        <v>59</v>
      </c>
      <c r="O14" s="9">
        <v>150</v>
      </c>
    </row>
    <row r="15" spans="2:18" x14ac:dyDescent="0.25">
      <c r="C15" t="s">
        <v>10</v>
      </c>
      <c r="F15">
        <f>2*12*2.5</f>
        <v>60</v>
      </c>
      <c r="J15" s="9"/>
      <c r="K15" s="9"/>
      <c r="L15" s="9" t="s">
        <v>10</v>
      </c>
      <c r="M15" s="9"/>
      <c r="N15" s="9"/>
      <c r="O15" s="9">
        <f>2*12*2.5</f>
        <v>60</v>
      </c>
      <c r="P15" s="9"/>
      <c r="Q15" s="9"/>
      <c r="R15" s="9"/>
    </row>
    <row r="16" spans="2:18" s="1" customFormat="1" x14ac:dyDescent="0.25">
      <c r="C16" s="1" t="s">
        <v>29</v>
      </c>
      <c r="F16" s="1">
        <f>4*12</f>
        <v>48</v>
      </c>
      <c r="J16" s="9"/>
      <c r="K16" s="9"/>
      <c r="L16" s="9" t="s">
        <v>29</v>
      </c>
      <c r="M16" s="9"/>
      <c r="N16" s="9"/>
      <c r="O16" s="9">
        <f>4*12</f>
        <v>48</v>
      </c>
      <c r="P16" s="9"/>
      <c r="Q16" s="9"/>
      <c r="R16" s="9"/>
    </row>
    <row r="17" spans="2:18" x14ac:dyDescent="0.25">
      <c r="C17" t="s">
        <v>11</v>
      </c>
      <c r="F17">
        <f>12*2</f>
        <v>24</v>
      </c>
      <c r="J17" s="9"/>
      <c r="K17" s="9"/>
      <c r="L17" s="9" t="s">
        <v>11</v>
      </c>
      <c r="M17" s="9"/>
      <c r="N17" s="9"/>
      <c r="O17" s="9">
        <f>12*2</f>
        <v>24</v>
      </c>
      <c r="P17" s="9"/>
      <c r="Q17" s="9"/>
      <c r="R17" s="9"/>
    </row>
    <row r="18" spans="2:18" s="1" customFormat="1" x14ac:dyDescent="0.25">
      <c r="C18" s="1" t="s">
        <v>28</v>
      </c>
      <c r="F18" s="1">
        <f>3.5*4</f>
        <v>14</v>
      </c>
      <c r="J18" s="9"/>
      <c r="K18" s="9"/>
      <c r="L18" s="9" t="s">
        <v>28</v>
      </c>
      <c r="M18" s="9"/>
      <c r="N18" s="9"/>
      <c r="O18" s="9">
        <f>3.5*4</f>
        <v>14</v>
      </c>
      <c r="P18" s="9"/>
      <c r="Q18" s="9"/>
      <c r="R18" s="9"/>
    </row>
    <row r="19" spans="2:18" x14ac:dyDescent="0.25">
      <c r="C19" t="s">
        <v>12</v>
      </c>
      <c r="F19">
        <f>4*8+20</f>
        <v>52</v>
      </c>
      <c r="J19" s="9"/>
      <c r="K19" s="9"/>
      <c r="L19" s="9" t="s">
        <v>12</v>
      </c>
      <c r="M19" s="9"/>
      <c r="N19" s="9"/>
      <c r="O19" s="9">
        <f>4*8+20</f>
        <v>52</v>
      </c>
      <c r="P19" s="9"/>
      <c r="Q19" s="9"/>
      <c r="R19" s="9"/>
    </row>
    <row r="20" spans="2:18" x14ac:dyDescent="0.25">
      <c r="C20" t="s">
        <v>14</v>
      </c>
      <c r="F20">
        <f>6*4+3*4+8</f>
        <v>44</v>
      </c>
      <c r="J20" s="9"/>
      <c r="K20" s="9"/>
      <c r="L20" s="9" t="s">
        <v>14</v>
      </c>
      <c r="M20" s="9"/>
      <c r="N20" s="9"/>
      <c r="O20" s="9">
        <v>40</v>
      </c>
      <c r="P20" s="9"/>
      <c r="Q20" s="9"/>
      <c r="R20" s="9"/>
    </row>
    <row r="21" spans="2:18" s="1" customFormat="1" x14ac:dyDescent="0.25">
      <c r="C21" s="1" t="s">
        <v>13</v>
      </c>
      <c r="F21" s="1">
        <f>4*12</f>
        <v>48</v>
      </c>
      <c r="J21" s="9"/>
      <c r="K21" s="9"/>
      <c r="L21" s="9" t="s">
        <v>13</v>
      </c>
      <c r="M21" s="9"/>
      <c r="N21" s="9"/>
      <c r="O21" s="9">
        <f>4*12</f>
        <v>48</v>
      </c>
      <c r="P21" s="9"/>
      <c r="Q21" s="9"/>
      <c r="R21" s="9"/>
    </row>
    <row r="22" spans="2:18" s="1" customFormat="1" x14ac:dyDescent="0.25">
      <c r="C22" s="1" t="s">
        <v>48</v>
      </c>
      <c r="F22" s="1">
        <f>30+10</f>
        <v>40</v>
      </c>
      <c r="J22" s="9"/>
      <c r="K22" s="9"/>
      <c r="L22" s="9" t="s">
        <v>48</v>
      </c>
      <c r="M22" s="9"/>
      <c r="N22" s="9"/>
      <c r="O22" s="9">
        <v>32</v>
      </c>
      <c r="P22" s="9"/>
      <c r="Q22" s="9"/>
      <c r="R22" s="9"/>
    </row>
    <row r="23" spans="2:18" x14ac:dyDescent="0.25">
      <c r="C23" s="7" t="s">
        <v>54</v>
      </c>
      <c r="G23">
        <f>SUM(F13:F22)</f>
        <v>402</v>
      </c>
      <c r="H23" s="5">
        <f>G23/G67*100</f>
        <v>14.894405335309374</v>
      </c>
      <c r="J23" s="9"/>
      <c r="K23" s="9"/>
      <c r="L23" s="7" t="s">
        <v>54</v>
      </c>
      <c r="M23" s="9"/>
      <c r="N23" s="9"/>
      <c r="O23" s="9"/>
      <c r="P23" s="9">
        <f>SUM(O13:O22)</f>
        <v>548</v>
      </c>
      <c r="Q23" s="5">
        <f>P23/P67*100</f>
        <v>20.718336483931949</v>
      </c>
      <c r="R23" s="9"/>
    </row>
    <row r="24" spans="2:18" ht="23.25" x14ac:dyDescent="0.35">
      <c r="B24" s="10" t="s">
        <v>49</v>
      </c>
      <c r="C24" s="10"/>
      <c r="J24" s="9"/>
      <c r="K24" s="10" t="s">
        <v>49</v>
      </c>
      <c r="L24" s="10"/>
      <c r="M24" s="9"/>
      <c r="N24" s="9"/>
      <c r="O24" s="9"/>
      <c r="P24" s="9"/>
      <c r="Q24" s="9"/>
      <c r="R24" s="9"/>
    </row>
    <row r="25" spans="2:18" x14ac:dyDescent="0.25">
      <c r="C25" t="s">
        <v>15</v>
      </c>
      <c r="F25">
        <f>6*12</f>
        <v>72</v>
      </c>
      <c r="J25" s="9"/>
      <c r="K25" s="9"/>
      <c r="L25" s="9" t="s">
        <v>15</v>
      </c>
      <c r="M25" s="9"/>
      <c r="N25" s="9"/>
      <c r="O25" s="9">
        <v>36</v>
      </c>
      <c r="P25" s="9"/>
      <c r="Q25" s="9"/>
      <c r="R25" s="9"/>
    </row>
    <row r="26" spans="2:18" x14ac:dyDescent="0.25">
      <c r="C26" t="s">
        <v>16</v>
      </c>
      <c r="F26">
        <f>6*12</f>
        <v>72</v>
      </c>
      <c r="J26" s="9"/>
      <c r="K26" s="9"/>
      <c r="L26" s="9" t="s">
        <v>16</v>
      </c>
      <c r="M26" s="9"/>
      <c r="N26" s="9"/>
      <c r="O26" s="9">
        <v>36</v>
      </c>
      <c r="P26" s="9"/>
      <c r="Q26" s="9"/>
      <c r="R26" s="9"/>
    </row>
    <row r="27" spans="2:18" x14ac:dyDescent="0.25">
      <c r="C27" t="s">
        <v>18</v>
      </c>
      <c r="F27">
        <f>3*12</f>
        <v>36</v>
      </c>
      <c r="J27" s="9"/>
      <c r="K27" s="9"/>
      <c r="L27" s="9" t="s">
        <v>18</v>
      </c>
      <c r="M27" s="9"/>
      <c r="N27" s="9"/>
      <c r="O27" s="9">
        <f>3*12</f>
        <v>36</v>
      </c>
      <c r="P27" s="9"/>
      <c r="Q27" s="9"/>
      <c r="R27" s="9"/>
    </row>
    <row r="28" spans="2:18" x14ac:dyDescent="0.25">
      <c r="C28" t="s">
        <v>20</v>
      </c>
      <c r="F28">
        <f>5*12</f>
        <v>60</v>
      </c>
      <c r="J28" s="9"/>
      <c r="K28" s="9"/>
      <c r="L28" s="9" t="s">
        <v>20</v>
      </c>
      <c r="M28" s="9"/>
      <c r="N28" s="9"/>
      <c r="O28" s="9">
        <v>20</v>
      </c>
      <c r="P28" s="9"/>
      <c r="Q28" s="9"/>
      <c r="R28" s="9"/>
    </row>
    <row r="29" spans="2:18" x14ac:dyDescent="0.25">
      <c r="C29" t="s">
        <v>22</v>
      </c>
      <c r="F29">
        <f>5*12</f>
        <v>60</v>
      </c>
      <c r="J29" s="9"/>
      <c r="K29" s="9"/>
      <c r="L29" s="9" t="s">
        <v>63</v>
      </c>
      <c r="M29" s="9"/>
      <c r="N29" s="9"/>
      <c r="O29" s="9">
        <v>10</v>
      </c>
      <c r="P29" s="9"/>
      <c r="Q29" s="9"/>
      <c r="R29" s="9"/>
    </row>
    <row r="30" spans="2:18" x14ac:dyDescent="0.25">
      <c r="C30" t="s">
        <v>23</v>
      </c>
      <c r="F30">
        <f>5*12</f>
        <v>60</v>
      </c>
      <c r="J30" s="9"/>
      <c r="K30" s="9"/>
      <c r="L30" s="9" t="s">
        <v>23</v>
      </c>
      <c r="M30" s="9"/>
      <c r="N30" s="9"/>
      <c r="O30" s="9">
        <v>30</v>
      </c>
      <c r="P30" s="9"/>
      <c r="Q30" s="9"/>
      <c r="R30" s="9"/>
    </row>
    <row r="31" spans="2:18" s="1" customFormat="1" x14ac:dyDescent="0.25">
      <c r="C31" s="1" t="s">
        <v>21</v>
      </c>
      <c r="F31" s="1">
        <f>4*12</f>
        <v>48</v>
      </c>
      <c r="J31" s="9"/>
      <c r="K31" s="9"/>
      <c r="L31" s="9" t="s">
        <v>21</v>
      </c>
      <c r="M31" s="9"/>
      <c r="N31" s="9"/>
      <c r="O31" s="9">
        <v>12</v>
      </c>
      <c r="P31" s="9"/>
      <c r="Q31" s="9"/>
      <c r="R31" s="9"/>
    </row>
    <row r="32" spans="2:18" x14ac:dyDescent="0.25">
      <c r="C32" s="7" t="s">
        <v>54</v>
      </c>
      <c r="G32">
        <f>SUM(F25:F31)</f>
        <v>408</v>
      </c>
      <c r="H32" s="5">
        <f>G32/G67*100</f>
        <v>15.116709892552796</v>
      </c>
      <c r="J32" s="9"/>
      <c r="K32" s="9"/>
      <c r="L32" s="7" t="s">
        <v>54</v>
      </c>
      <c r="M32" s="9"/>
      <c r="N32" s="9"/>
      <c r="O32" s="9"/>
      <c r="P32" s="9">
        <f>SUM(O25:O31)</f>
        <v>180</v>
      </c>
      <c r="Q32" s="5">
        <f>P32/P67*100</f>
        <v>6.8052930056710776</v>
      </c>
      <c r="R32" s="9"/>
    </row>
    <row r="33" spans="2:18" ht="23.25" x14ac:dyDescent="0.35">
      <c r="B33" s="10" t="s">
        <v>3</v>
      </c>
      <c r="C33" s="10"/>
      <c r="D33" s="3"/>
      <c r="J33" s="9"/>
      <c r="K33" s="10" t="s">
        <v>3</v>
      </c>
      <c r="L33" s="10"/>
      <c r="M33" s="8"/>
      <c r="N33" s="9"/>
      <c r="O33" s="9"/>
      <c r="P33" s="9"/>
      <c r="Q33" s="9"/>
      <c r="R33" s="9"/>
    </row>
    <row r="34" spans="2:18" x14ac:dyDescent="0.25">
      <c r="C34" t="s">
        <v>24</v>
      </c>
      <c r="F34">
        <f>4*4+8*4</f>
        <v>48</v>
      </c>
      <c r="J34" s="9"/>
      <c r="K34" s="9"/>
      <c r="L34" s="9" t="s">
        <v>24</v>
      </c>
      <c r="M34" s="9"/>
      <c r="N34" s="9"/>
      <c r="O34" s="9">
        <v>120</v>
      </c>
      <c r="P34" s="9"/>
      <c r="Q34" s="9"/>
      <c r="R34" s="9"/>
    </row>
    <row r="35" spans="2:18" x14ac:dyDescent="0.25">
      <c r="C35" t="s">
        <v>25</v>
      </c>
      <c r="F35">
        <f>2*12</f>
        <v>24</v>
      </c>
      <c r="J35" s="9"/>
      <c r="K35" s="9"/>
      <c r="L35" s="9" t="s">
        <v>25</v>
      </c>
      <c r="M35" s="9"/>
      <c r="N35" s="9"/>
      <c r="O35" s="9">
        <v>30</v>
      </c>
      <c r="P35" s="9"/>
      <c r="Q35" s="9"/>
      <c r="R35" s="9"/>
    </row>
    <row r="36" spans="2:18" x14ac:dyDescent="0.25">
      <c r="C36" t="s">
        <v>26</v>
      </c>
      <c r="F36">
        <f>12*4</f>
        <v>48</v>
      </c>
      <c r="J36" s="9"/>
      <c r="K36" s="9"/>
      <c r="L36" s="9" t="s">
        <v>26</v>
      </c>
      <c r="M36" s="9"/>
      <c r="N36" s="9"/>
      <c r="O36" s="9">
        <v>10</v>
      </c>
      <c r="P36" s="9"/>
      <c r="Q36" s="9"/>
      <c r="R36" s="9"/>
    </row>
    <row r="37" spans="2:18" x14ac:dyDescent="0.25">
      <c r="C37" t="s">
        <v>27</v>
      </c>
      <c r="F37">
        <f>8*4</f>
        <v>32</v>
      </c>
      <c r="J37" s="9"/>
      <c r="K37" s="9"/>
      <c r="L37" s="9" t="s">
        <v>27</v>
      </c>
      <c r="M37" s="9"/>
      <c r="N37" s="9"/>
      <c r="O37" s="9">
        <v>40</v>
      </c>
      <c r="P37" s="9"/>
      <c r="Q37" s="9"/>
      <c r="R37" s="9"/>
    </row>
    <row r="38" spans="2:18" x14ac:dyDescent="0.25">
      <c r="C38" t="s">
        <v>47</v>
      </c>
      <c r="F38">
        <f>12*3</f>
        <v>36</v>
      </c>
      <c r="J38" s="9"/>
      <c r="K38" s="9"/>
      <c r="L38" s="9" t="s">
        <v>47</v>
      </c>
      <c r="M38" s="9"/>
      <c r="N38" s="9"/>
      <c r="O38" s="9">
        <v>60</v>
      </c>
      <c r="P38" s="9"/>
      <c r="Q38" s="9"/>
      <c r="R38" s="9"/>
    </row>
    <row r="39" spans="2:18" x14ac:dyDescent="0.25">
      <c r="C39" s="7" t="s">
        <v>54</v>
      </c>
      <c r="G39">
        <f>SUM(F34:F38)</f>
        <v>188</v>
      </c>
      <c r="H39" s="5">
        <f>G39/G67*100</f>
        <v>6.9655427936272689</v>
      </c>
      <c r="J39" s="9"/>
      <c r="K39" s="9"/>
      <c r="L39" s="7" t="s">
        <v>54</v>
      </c>
      <c r="M39" s="9"/>
      <c r="N39" s="9"/>
      <c r="O39" s="9"/>
      <c r="P39" s="9">
        <f>SUM(O34:O38)</f>
        <v>260</v>
      </c>
      <c r="Q39" s="5">
        <f>P39/P67*100</f>
        <v>9.8298676748582228</v>
      </c>
      <c r="R39" s="9"/>
    </row>
    <row r="40" spans="2:18" ht="23.25" x14ac:dyDescent="0.35">
      <c r="B40" s="10" t="s">
        <v>4</v>
      </c>
      <c r="C40" s="10"/>
      <c r="J40" s="9"/>
      <c r="K40" s="10" t="s">
        <v>4</v>
      </c>
      <c r="L40" s="10"/>
      <c r="M40" s="9"/>
      <c r="N40" s="9"/>
      <c r="O40" s="9"/>
      <c r="P40" s="9"/>
      <c r="Q40" s="9"/>
      <c r="R40" s="9"/>
    </row>
    <row r="41" spans="2:18" x14ac:dyDescent="0.25">
      <c r="C41" t="s">
        <v>30</v>
      </c>
      <c r="F41">
        <f>8*3*8</f>
        <v>192</v>
      </c>
      <c r="J41" s="9"/>
      <c r="K41" s="9"/>
      <c r="L41" s="9" t="s">
        <v>30</v>
      </c>
      <c r="M41" s="9"/>
      <c r="N41" s="9"/>
      <c r="O41" s="9">
        <v>160</v>
      </c>
      <c r="P41" s="9"/>
      <c r="Q41" s="9"/>
      <c r="R41" s="9"/>
    </row>
    <row r="42" spans="2:18" x14ac:dyDescent="0.25">
      <c r="C42" t="s">
        <v>31</v>
      </c>
      <c r="F42">
        <f>6*3*8</f>
        <v>144</v>
      </c>
      <c r="J42" s="9"/>
      <c r="K42" s="9"/>
      <c r="L42" s="9" t="s">
        <v>31</v>
      </c>
      <c r="M42" s="9"/>
      <c r="N42" s="9"/>
      <c r="O42" s="9">
        <v>40</v>
      </c>
      <c r="P42" s="9"/>
      <c r="Q42" s="9"/>
      <c r="R42" s="9"/>
    </row>
    <row r="43" spans="2:18" x14ac:dyDescent="0.25">
      <c r="C43" t="s">
        <v>32</v>
      </c>
      <c r="F43">
        <v>36</v>
      </c>
      <c r="J43" s="9"/>
      <c r="K43" s="9"/>
      <c r="L43" s="9" t="s">
        <v>32</v>
      </c>
      <c r="M43" s="9"/>
      <c r="N43" s="9"/>
      <c r="O43" s="9">
        <v>36</v>
      </c>
      <c r="P43" s="9"/>
      <c r="Q43" s="9"/>
      <c r="R43" s="9"/>
    </row>
    <row r="44" spans="2:18" x14ac:dyDescent="0.25">
      <c r="C44" t="s">
        <v>33</v>
      </c>
      <c r="F44">
        <f>4*(8+16)</f>
        <v>96</v>
      </c>
      <c r="J44" s="9"/>
      <c r="K44" s="9"/>
      <c r="L44" s="9" t="s">
        <v>33</v>
      </c>
      <c r="M44" s="9"/>
      <c r="N44" s="9"/>
      <c r="O44" s="9">
        <f>4*(8+16)</f>
        <v>96</v>
      </c>
      <c r="P44" s="9"/>
      <c r="Q44" s="9"/>
      <c r="R44" s="9"/>
    </row>
    <row r="45" spans="2:18" x14ac:dyDescent="0.25">
      <c r="C45" t="s">
        <v>34</v>
      </c>
      <c r="F45">
        <f>4*4+2*16</f>
        <v>48</v>
      </c>
      <c r="J45" s="9"/>
      <c r="K45" s="9"/>
      <c r="L45" s="9" t="s">
        <v>34</v>
      </c>
      <c r="M45" s="9"/>
      <c r="N45" s="9"/>
      <c r="O45" s="9">
        <f>4*4+2*16</f>
        <v>48</v>
      </c>
      <c r="P45" s="9"/>
      <c r="Q45" s="9"/>
      <c r="R45" s="9"/>
    </row>
    <row r="46" spans="2:18" s="1" customFormat="1" x14ac:dyDescent="0.25">
      <c r="C46" s="1" t="s">
        <v>17</v>
      </c>
      <c r="F46" s="1">
        <f>6*12</f>
        <v>72</v>
      </c>
      <c r="J46" s="9"/>
      <c r="K46" s="9"/>
      <c r="L46" s="9" t="s">
        <v>17</v>
      </c>
      <c r="M46" s="9"/>
      <c r="N46" s="9"/>
      <c r="O46" s="9">
        <v>84</v>
      </c>
      <c r="P46" s="9"/>
      <c r="Q46" s="9"/>
      <c r="R46" s="9"/>
    </row>
    <row r="47" spans="2:18" x14ac:dyDescent="0.25">
      <c r="C47" s="7" t="s">
        <v>54</v>
      </c>
      <c r="G47">
        <f>SUM(F41:F46)</f>
        <v>588</v>
      </c>
      <c r="H47" s="5">
        <f>G47/G67*100</f>
        <v>21.785846609855504</v>
      </c>
      <c r="J47" s="9"/>
      <c r="K47" s="9"/>
      <c r="L47" s="7" t="s">
        <v>54</v>
      </c>
      <c r="M47" s="9"/>
      <c r="N47" s="9"/>
      <c r="O47" s="9"/>
      <c r="P47" s="9">
        <f>SUM(O41:O46)</f>
        <v>464</v>
      </c>
      <c r="Q47" s="5">
        <f>P47/P67*100</f>
        <v>17.542533081285445</v>
      </c>
      <c r="R47" s="9"/>
    </row>
    <row r="48" spans="2:18" ht="23.25" x14ac:dyDescent="0.35">
      <c r="B48" s="10" t="s">
        <v>5</v>
      </c>
      <c r="C48" s="10"/>
      <c r="J48" s="9"/>
      <c r="K48" s="10" t="s">
        <v>5</v>
      </c>
      <c r="L48" s="10"/>
      <c r="M48" s="9"/>
      <c r="N48" s="9"/>
      <c r="O48" s="9"/>
      <c r="P48" s="9"/>
      <c r="Q48" s="9"/>
      <c r="R48" s="9"/>
    </row>
    <row r="49" spans="2:18" x14ac:dyDescent="0.25">
      <c r="C49" t="s">
        <v>19</v>
      </c>
      <c r="F49">
        <f>48*5*0.25</f>
        <v>60</v>
      </c>
      <c r="J49" s="9"/>
      <c r="K49" s="9"/>
      <c r="L49" s="9" t="s">
        <v>19</v>
      </c>
      <c r="M49" s="9"/>
      <c r="N49" s="9"/>
      <c r="O49" s="9">
        <f>48*5*0.25</f>
        <v>60</v>
      </c>
      <c r="P49" s="9"/>
      <c r="Q49" s="9"/>
      <c r="R49" s="9"/>
    </row>
    <row r="50" spans="2:18" x14ac:dyDescent="0.25">
      <c r="C50" t="s">
        <v>35</v>
      </c>
      <c r="F50" s="1">
        <f t="shared" ref="F50:F51" si="0">52*5*0.25</f>
        <v>65</v>
      </c>
      <c r="J50" s="9"/>
      <c r="K50" s="9"/>
      <c r="L50" s="9" t="s">
        <v>35</v>
      </c>
      <c r="M50" s="9"/>
      <c r="N50" s="9"/>
      <c r="O50" s="9">
        <f t="shared" ref="O50:O51" si="1">52*5*0.25</f>
        <v>65</v>
      </c>
      <c r="P50" s="9"/>
      <c r="Q50" s="9"/>
      <c r="R50" s="9"/>
    </row>
    <row r="51" spans="2:18" x14ac:dyDescent="0.25">
      <c r="C51" t="s">
        <v>36</v>
      </c>
      <c r="F51" s="1">
        <f t="shared" si="0"/>
        <v>65</v>
      </c>
      <c r="J51" s="9"/>
      <c r="K51" s="9"/>
      <c r="L51" s="9" t="s">
        <v>36</v>
      </c>
      <c r="M51" s="9"/>
      <c r="N51" s="9"/>
      <c r="O51" s="9">
        <f t="shared" si="1"/>
        <v>65</v>
      </c>
      <c r="P51" s="9"/>
      <c r="Q51" s="9"/>
      <c r="R51" s="9"/>
    </row>
    <row r="52" spans="2:18" x14ac:dyDescent="0.25">
      <c r="C52" t="s">
        <v>37</v>
      </c>
      <c r="F52" s="1">
        <f>48*5*0.25</f>
        <v>60</v>
      </c>
      <c r="J52" s="9"/>
      <c r="K52" s="9"/>
      <c r="L52" s="9" t="s">
        <v>37</v>
      </c>
      <c r="M52" s="9"/>
      <c r="N52" s="9"/>
      <c r="O52" s="9">
        <f>48*5*0.25</f>
        <v>60</v>
      </c>
      <c r="P52" s="9"/>
      <c r="Q52" s="9"/>
      <c r="R52" s="9"/>
    </row>
    <row r="53" spans="2:18" x14ac:dyDescent="0.25">
      <c r="C53" t="s">
        <v>41</v>
      </c>
      <c r="F53" s="1">
        <f>52*5*0.25</f>
        <v>65</v>
      </c>
      <c r="J53" s="9"/>
      <c r="K53" s="9"/>
      <c r="L53" s="9" t="s">
        <v>41</v>
      </c>
      <c r="M53" s="9"/>
      <c r="N53" s="9"/>
      <c r="O53" s="9">
        <f>52*5*0.25</f>
        <v>65</v>
      </c>
      <c r="P53" s="9"/>
      <c r="Q53" s="9"/>
      <c r="R53" s="9"/>
    </row>
    <row r="54" spans="2:18" x14ac:dyDescent="0.25">
      <c r="C54" s="7" t="s">
        <v>54</v>
      </c>
      <c r="G54">
        <f>SUM(F49:F53)</f>
        <v>315</v>
      </c>
      <c r="H54" s="5">
        <f>G54/G67*100</f>
        <v>11.670989255279734</v>
      </c>
      <c r="J54" s="9"/>
      <c r="K54" s="9"/>
      <c r="L54" s="7" t="s">
        <v>54</v>
      </c>
      <c r="M54" s="9"/>
      <c r="N54" s="9"/>
      <c r="O54" s="9"/>
      <c r="P54" s="9">
        <f>SUM(O49:O53)</f>
        <v>315</v>
      </c>
      <c r="Q54" s="5">
        <f>P54/P67*100</f>
        <v>11.909262759924385</v>
      </c>
      <c r="R54" s="9"/>
    </row>
    <row r="55" spans="2:18" ht="23.25" x14ac:dyDescent="0.35">
      <c r="B55" s="10" t="s">
        <v>6</v>
      </c>
      <c r="C55" s="11"/>
      <c r="J55" s="9"/>
      <c r="K55" s="10" t="s">
        <v>6</v>
      </c>
      <c r="L55" s="11"/>
      <c r="M55" s="9"/>
      <c r="N55" s="9"/>
      <c r="O55" s="9"/>
      <c r="P55" s="9"/>
      <c r="Q55" s="9"/>
      <c r="R55" s="9"/>
    </row>
    <row r="56" spans="2:18" x14ac:dyDescent="0.25">
      <c r="C56" t="s">
        <v>38</v>
      </c>
      <c r="F56">
        <f>5*8</f>
        <v>40</v>
      </c>
      <c r="J56" s="9"/>
      <c r="K56" s="9"/>
      <c r="L56" s="9" t="s">
        <v>38</v>
      </c>
      <c r="M56" s="9"/>
      <c r="N56" s="9"/>
      <c r="O56" s="9">
        <f>5*8</f>
        <v>40</v>
      </c>
      <c r="P56" s="9"/>
      <c r="Q56" s="9"/>
      <c r="R56" s="9"/>
    </row>
    <row r="57" spans="2:18" s="1" customFormat="1" x14ac:dyDescent="0.25">
      <c r="C57" s="1" t="s">
        <v>50</v>
      </c>
      <c r="F57" s="1">
        <f>10*2</f>
        <v>20</v>
      </c>
      <c r="J57" s="9"/>
      <c r="K57" s="9"/>
      <c r="L57" s="9" t="s">
        <v>50</v>
      </c>
      <c r="M57" s="9"/>
      <c r="N57" s="9"/>
      <c r="O57" s="9">
        <f>10*2</f>
        <v>20</v>
      </c>
      <c r="P57" s="9"/>
      <c r="Q57" s="9"/>
      <c r="R57" s="9"/>
    </row>
    <row r="58" spans="2:18" s="1" customFormat="1" x14ac:dyDescent="0.25">
      <c r="C58" s="1" t="s">
        <v>51</v>
      </c>
      <c r="F58" s="1">
        <f>2*16</f>
        <v>32</v>
      </c>
      <c r="J58" s="9"/>
      <c r="K58" s="9"/>
      <c r="L58" s="9" t="s">
        <v>51</v>
      </c>
      <c r="M58" s="9"/>
      <c r="N58" s="9"/>
      <c r="O58" s="9">
        <f>2*16</f>
        <v>32</v>
      </c>
      <c r="P58" s="9"/>
      <c r="Q58" s="9"/>
      <c r="R58" s="9"/>
    </row>
    <row r="59" spans="2:18" s="1" customFormat="1" x14ac:dyDescent="0.25">
      <c r="C59" s="1" t="s">
        <v>52</v>
      </c>
      <c r="F59" s="1">
        <f>2*4*8</f>
        <v>64</v>
      </c>
      <c r="J59" s="9"/>
      <c r="K59" s="9"/>
      <c r="L59" s="9" t="s">
        <v>52</v>
      </c>
      <c r="M59" s="9"/>
      <c r="N59" s="9"/>
      <c r="O59" s="9">
        <f>2*4*8</f>
        <v>64</v>
      </c>
      <c r="P59" s="9"/>
      <c r="Q59" s="9"/>
      <c r="R59" s="9"/>
    </row>
    <row r="60" spans="2:18" s="9" customFormat="1" x14ac:dyDescent="0.25">
      <c r="L60" s="9" t="s">
        <v>60</v>
      </c>
      <c r="O60" s="9">
        <v>40</v>
      </c>
    </row>
    <row r="61" spans="2:18" s="9" customFormat="1" x14ac:dyDescent="0.25">
      <c r="L61" s="9" t="s">
        <v>61</v>
      </c>
      <c r="O61" s="9">
        <v>20</v>
      </c>
    </row>
    <row r="62" spans="2:18" x14ac:dyDescent="0.25">
      <c r="C62" t="s">
        <v>39</v>
      </c>
      <c r="F62">
        <f>4*12</f>
        <v>48</v>
      </c>
      <c r="J62" s="9"/>
      <c r="K62" s="9"/>
      <c r="L62" s="9" t="s">
        <v>39</v>
      </c>
      <c r="M62" s="9"/>
      <c r="N62" s="9"/>
      <c r="O62" s="9">
        <f>4*12</f>
        <v>48</v>
      </c>
      <c r="P62" s="9"/>
      <c r="Q62" s="9"/>
      <c r="R62" s="9"/>
    </row>
    <row r="63" spans="2:18" x14ac:dyDescent="0.25">
      <c r="C63" t="s">
        <v>40</v>
      </c>
      <c r="F63">
        <f>4*12</f>
        <v>48</v>
      </c>
      <c r="J63" s="9"/>
      <c r="K63" s="9"/>
      <c r="L63" s="9" t="s">
        <v>40</v>
      </c>
      <c r="M63" s="9"/>
      <c r="N63" s="9"/>
      <c r="O63" s="9">
        <f>4*12</f>
        <v>48</v>
      </c>
      <c r="P63" s="9"/>
      <c r="Q63" s="9"/>
      <c r="R63" s="9"/>
    </row>
    <row r="64" spans="2:18" x14ac:dyDescent="0.25">
      <c r="C64" t="s">
        <v>42</v>
      </c>
      <c r="F64">
        <f>6*6</f>
        <v>36</v>
      </c>
      <c r="J64" s="9"/>
      <c r="K64" s="9"/>
      <c r="L64" s="9" t="s">
        <v>42</v>
      </c>
      <c r="M64" s="9"/>
      <c r="N64" s="9"/>
      <c r="O64" s="9">
        <f>6*6</f>
        <v>36</v>
      </c>
      <c r="P64" s="9"/>
      <c r="Q64" s="9"/>
      <c r="R64" s="9"/>
    </row>
    <row r="65" spans="2:18" x14ac:dyDescent="0.25">
      <c r="C65" s="7" t="s">
        <v>54</v>
      </c>
      <c r="G65">
        <f>SUM(F56:F64)</f>
        <v>288</v>
      </c>
      <c r="H65" s="5">
        <f>G65/G67*100</f>
        <v>10.670618747684328</v>
      </c>
      <c r="J65" s="9"/>
      <c r="K65" s="9"/>
      <c r="L65" s="7" t="s">
        <v>54</v>
      </c>
      <c r="M65" s="9"/>
      <c r="N65" s="9"/>
      <c r="O65" s="9"/>
      <c r="P65" s="9">
        <f>SUM(O56:O64)</f>
        <v>348</v>
      </c>
      <c r="Q65" s="5">
        <f>P65/P67*100</f>
        <v>13.156899810964084</v>
      </c>
      <c r="R65" s="9"/>
    </row>
    <row r="66" spans="2:18" x14ac:dyDescent="0.25">
      <c r="J66" s="9"/>
      <c r="K66" s="9"/>
      <c r="L66" s="9"/>
      <c r="M66" s="9"/>
      <c r="N66" s="9"/>
      <c r="O66" s="9"/>
      <c r="P66" s="9"/>
      <c r="Q66" s="9"/>
      <c r="R66" s="9"/>
    </row>
    <row r="67" spans="2:18" ht="23.25" x14ac:dyDescent="0.35">
      <c r="B67" s="12" t="s">
        <v>43</v>
      </c>
      <c r="C67" s="13"/>
      <c r="G67">
        <f>SUM(G6:G65)</f>
        <v>2699</v>
      </c>
      <c r="H67" s="5">
        <f>SUM(H11:H65)</f>
        <v>100.00000000000001</v>
      </c>
      <c r="J67" s="9"/>
      <c r="K67" s="12" t="s">
        <v>43</v>
      </c>
      <c r="L67" s="13"/>
      <c r="M67" s="9"/>
      <c r="N67" s="9"/>
      <c r="O67" s="9"/>
      <c r="P67" s="9">
        <f>SUM(P6:P65)</f>
        <v>2645</v>
      </c>
      <c r="Q67" s="5">
        <f>SUM(Q11:Q65)</f>
        <v>100</v>
      </c>
      <c r="R67" s="9"/>
    </row>
    <row r="68" spans="2:18" x14ac:dyDescent="0.25">
      <c r="J68" s="9"/>
      <c r="K68" s="9"/>
      <c r="L68" s="9"/>
      <c r="M68" s="9"/>
      <c r="N68" s="9"/>
      <c r="O68" s="9"/>
      <c r="P68" s="9"/>
      <c r="Q68" s="9"/>
      <c r="R68" s="9"/>
    </row>
    <row r="69" spans="2:18" x14ac:dyDescent="0.25">
      <c r="J69" s="9"/>
      <c r="K69" s="9"/>
      <c r="L69" s="9"/>
      <c r="M69" s="9"/>
      <c r="N69" s="9"/>
      <c r="O69" s="9"/>
      <c r="P69" s="9"/>
      <c r="Q69" s="9"/>
      <c r="R69" s="9"/>
    </row>
  </sheetData>
  <mergeCells count="18">
    <mergeCell ref="B67:C67"/>
    <mergeCell ref="B48:C48"/>
    <mergeCell ref="B55:C55"/>
    <mergeCell ref="B2:G2"/>
    <mergeCell ref="B5:C5"/>
    <mergeCell ref="B12:C12"/>
    <mergeCell ref="B24:C24"/>
    <mergeCell ref="B33:C33"/>
    <mergeCell ref="B40:C40"/>
    <mergeCell ref="K40:L40"/>
    <mergeCell ref="K48:L48"/>
    <mergeCell ref="K55:L55"/>
    <mergeCell ref="K67:L67"/>
    <mergeCell ref="K2:P2"/>
    <mergeCell ref="K5:L5"/>
    <mergeCell ref="K12:L12"/>
    <mergeCell ref="K24:L24"/>
    <mergeCell ref="K33:L33"/>
  </mergeCells>
  <pageMargins left="0.95" right="0.95" top="0.25" bottom="0.25" header="0.3" footer="0.3"/>
  <pageSetup scale="73" orientation="portrait" r:id="rId1"/>
  <ignoredErrors>
    <ignoredError sqref="F5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Bessette</dc:creator>
  <cp:lastModifiedBy>Bessette</cp:lastModifiedBy>
  <cp:lastPrinted>2013-09-01T19:12:05Z</cp:lastPrinted>
  <dcterms:created xsi:type="dcterms:W3CDTF">2013-09-01T12:19:25Z</dcterms:created>
  <dcterms:modified xsi:type="dcterms:W3CDTF">2020-12-10T21:28:09Z</dcterms:modified>
</cp:coreProperties>
</file>