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Board of Directors\financials\2020\"/>
    </mc:Choice>
  </mc:AlternateContent>
  <bookViews>
    <workbookView xWindow="-120" yWindow="-120" windowWidth="19440" windowHeight="11160"/>
  </bookViews>
  <sheets>
    <sheet name="Proposed 2020 Budget" sheetId="3" r:id="rId1"/>
    <sheet name="Salary calc" sheetId="5" r:id="rId2"/>
    <sheet name="2020 and 2021 Budget reference" sheetId="6" r:id="rId3"/>
  </sheets>
  <definedNames>
    <definedName name="LOCAL_MYSQL_DATE_FORMAT" localSheetId="2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95" i="3" l="1"/>
  <c r="Q95" i="3"/>
  <c r="P95" i="3"/>
  <c r="O95" i="3"/>
  <c r="N95" i="3"/>
  <c r="M95" i="3"/>
  <c r="L95" i="3"/>
  <c r="K95" i="3"/>
  <c r="J95" i="3"/>
  <c r="I95" i="3"/>
  <c r="H95" i="3"/>
  <c r="G95" i="3"/>
  <c r="R77" i="3"/>
  <c r="R79" i="3" s="1"/>
  <c r="Q77" i="3"/>
  <c r="Q79" i="3" s="1"/>
  <c r="P77" i="3"/>
  <c r="P79" i="3" s="1"/>
  <c r="O77" i="3"/>
  <c r="O79" i="3" s="1"/>
  <c r="N77" i="3"/>
  <c r="N79" i="3" s="1"/>
  <c r="M77" i="3"/>
  <c r="M79" i="3" s="1"/>
  <c r="L77" i="3"/>
  <c r="L79" i="3" s="1"/>
  <c r="K77" i="3"/>
  <c r="K79" i="3" s="1"/>
  <c r="J77" i="3"/>
  <c r="J79" i="3" s="1"/>
  <c r="I77" i="3"/>
  <c r="I79" i="3" s="1"/>
  <c r="H77" i="3"/>
  <c r="H79" i="3" s="1"/>
  <c r="G77" i="3"/>
  <c r="G79" i="3" s="1"/>
  <c r="T111" i="3"/>
  <c r="T109" i="3"/>
  <c r="T106" i="3"/>
  <c r="T105" i="3"/>
  <c r="T104" i="3"/>
  <c r="T103" i="3"/>
  <c r="T102" i="3"/>
  <c r="T101" i="3"/>
  <c r="T100" i="3"/>
  <c r="T99" i="3"/>
  <c r="T98" i="3"/>
  <c r="T97" i="3"/>
  <c r="T94" i="3"/>
  <c r="T93" i="3"/>
  <c r="T92" i="3"/>
  <c r="T91" i="3"/>
  <c r="T95" i="3" s="1"/>
  <c r="T87" i="3"/>
  <c r="T86" i="3"/>
  <c r="T85" i="3"/>
  <c r="T84" i="3"/>
  <c r="T82" i="3"/>
  <c r="T81" i="3"/>
  <c r="T78" i="3"/>
  <c r="T76" i="3"/>
  <c r="T75" i="3"/>
  <c r="T74" i="3"/>
  <c r="T73" i="3"/>
  <c r="T71" i="3"/>
  <c r="T68" i="3"/>
  <c r="T67" i="3"/>
  <c r="T66" i="3"/>
  <c r="T65" i="3"/>
  <c r="T64" i="3"/>
  <c r="T61" i="3"/>
  <c r="T60" i="3"/>
  <c r="T59" i="3"/>
  <c r="T56" i="3"/>
  <c r="T55" i="3"/>
  <c r="T57" i="3" s="1"/>
  <c r="T52" i="3"/>
  <c r="T51" i="3"/>
  <c r="T49" i="3"/>
  <c r="T48" i="3"/>
  <c r="T50" i="3" s="1"/>
  <c r="T45" i="3"/>
  <c r="T44" i="3"/>
  <c r="T37" i="3"/>
  <c r="T36" i="3"/>
  <c r="T35" i="3"/>
  <c r="T34" i="3"/>
  <c r="T38" i="3" s="1"/>
  <c r="R31" i="3"/>
  <c r="Q31" i="3"/>
  <c r="P31" i="3"/>
  <c r="O31" i="3"/>
  <c r="N31" i="3"/>
  <c r="M31" i="3"/>
  <c r="L31" i="3"/>
  <c r="K31" i="3"/>
  <c r="J31" i="3"/>
  <c r="I31" i="3"/>
  <c r="H31" i="3"/>
  <c r="G31" i="3"/>
  <c r="T30" i="3"/>
  <c r="T29" i="3"/>
  <c r="T28" i="3"/>
  <c r="T27" i="3"/>
  <c r="T26" i="3"/>
  <c r="R24" i="3"/>
  <c r="Q24" i="3"/>
  <c r="P24" i="3"/>
  <c r="O24" i="3"/>
  <c r="N24" i="3"/>
  <c r="M24" i="3"/>
  <c r="L24" i="3"/>
  <c r="K24" i="3"/>
  <c r="J24" i="3"/>
  <c r="I24" i="3"/>
  <c r="H24" i="3"/>
  <c r="G24" i="3"/>
  <c r="T23" i="3"/>
  <c r="T22" i="3"/>
  <c r="T21" i="3"/>
  <c r="T20" i="3"/>
  <c r="T19" i="3"/>
  <c r="T18" i="3"/>
  <c r="S18" i="3"/>
  <c r="T15" i="3"/>
  <c r="R13" i="3"/>
  <c r="Q13" i="3"/>
  <c r="P13" i="3"/>
  <c r="O13" i="3"/>
  <c r="N13" i="3"/>
  <c r="M13" i="3"/>
  <c r="L13" i="3"/>
  <c r="K13" i="3"/>
  <c r="J13" i="3"/>
  <c r="I13" i="3"/>
  <c r="H13" i="3"/>
  <c r="T13" i="3" s="1"/>
  <c r="G13" i="3"/>
  <c r="T12" i="3"/>
  <c r="T11" i="3"/>
  <c r="T7" i="3"/>
  <c r="T6" i="3"/>
  <c r="T46" i="3" l="1"/>
  <c r="T53" i="3" s="1"/>
  <c r="T77" i="3"/>
  <c r="T24" i="3"/>
  <c r="T62" i="3"/>
  <c r="T88" i="3"/>
  <c r="T79" i="3"/>
  <c r="T31" i="3"/>
  <c r="T69" i="3"/>
  <c r="T107" i="3"/>
  <c r="BD111" i="6" l="1"/>
  <c r="AX111" i="6"/>
  <c r="AH111" i="6"/>
  <c r="Q111" i="6"/>
  <c r="O111" i="6"/>
  <c r="BF110" i="6"/>
  <c r="BD109" i="6"/>
  <c r="BB109" i="6"/>
  <c r="BB111" i="6" s="1"/>
  <c r="AZ109" i="6"/>
  <c r="AZ111" i="6" s="1"/>
  <c r="AX109" i="6"/>
  <c r="AV109" i="6"/>
  <c r="AV111" i="6" s="1"/>
  <c r="AT109" i="6"/>
  <c r="AT111" i="6" s="1"/>
  <c r="AR109" i="6"/>
  <c r="AR111" i="6" s="1"/>
  <c r="AP109" i="6"/>
  <c r="AP111" i="6" s="1"/>
  <c r="AN109" i="6"/>
  <c r="AN111" i="6" s="1"/>
  <c r="AL109" i="6"/>
  <c r="AL111" i="6" s="1"/>
  <c r="AJ109" i="6"/>
  <c r="AJ111" i="6" s="1"/>
  <c r="AH109" i="6"/>
  <c r="AC109" i="6"/>
  <c r="AC111" i="6" s="1"/>
  <c r="AA109" i="6"/>
  <c r="AA111" i="6" s="1"/>
  <c r="Y109" i="6"/>
  <c r="Y111" i="6" s="1"/>
  <c r="W109" i="6"/>
  <c r="W111" i="6" s="1"/>
  <c r="U109" i="6"/>
  <c r="U111" i="6" s="1"/>
  <c r="S109" i="6"/>
  <c r="S111" i="6" s="1"/>
  <c r="Q109" i="6"/>
  <c r="O109" i="6"/>
  <c r="M109" i="6"/>
  <c r="M111" i="6" s="1"/>
  <c r="K109" i="6"/>
  <c r="K111" i="6" s="1"/>
  <c r="I109" i="6"/>
  <c r="I111" i="6" s="1"/>
  <c r="G109" i="6"/>
  <c r="BH108" i="6"/>
  <c r="BF108" i="6"/>
  <c r="BJ108" i="6" s="1"/>
  <c r="BD108" i="6"/>
  <c r="AE108" i="6"/>
  <c r="BH107" i="6"/>
  <c r="BJ107" i="6" s="1"/>
  <c r="BF107" i="6"/>
  <c r="AE107" i="6"/>
  <c r="BB105" i="6"/>
  <c r="AL105" i="6"/>
  <c r="BF104" i="6"/>
  <c r="BJ104" i="6" s="1"/>
  <c r="AE104" i="6"/>
  <c r="BH104" i="6" s="1"/>
  <c r="BF103" i="6"/>
  <c r="AE103" i="6"/>
  <c r="BH103" i="6" s="1"/>
  <c r="BF102" i="6"/>
  <c r="BJ102" i="6" s="1"/>
  <c r="AE102" i="6"/>
  <c r="BH102" i="6" s="1"/>
  <c r="BF101" i="6"/>
  <c r="AE101" i="6"/>
  <c r="BH101" i="6" s="1"/>
  <c r="BF100" i="6"/>
  <c r="BJ100" i="6" s="1"/>
  <c r="AE100" i="6"/>
  <c r="BH100" i="6" s="1"/>
  <c r="BF99" i="6"/>
  <c r="AE99" i="6"/>
  <c r="BH99" i="6" s="1"/>
  <c r="BF98" i="6"/>
  <c r="BJ98" i="6" s="1"/>
  <c r="AE98" i="6"/>
  <c r="BH98" i="6" s="1"/>
  <c r="BF97" i="6"/>
  <c r="AE97" i="6"/>
  <c r="BH97" i="6" s="1"/>
  <c r="BF96" i="6"/>
  <c r="BJ96" i="6" s="1"/>
  <c r="AE96" i="6"/>
  <c r="BH96" i="6" s="1"/>
  <c r="BF95" i="6"/>
  <c r="AE95" i="6"/>
  <c r="BH95" i="6" s="1"/>
  <c r="BD94" i="6"/>
  <c r="BB94" i="6"/>
  <c r="AZ94" i="6"/>
  <c r="AX94" i="6"/>
  <c r="AV94" i="6"/>
  <c r="AT94" i="6"/>
  <c r="AR94" i="6"/>
  <c r="AP94" i="6"/>
  <c r="AN94" i="6"/>
  <c r="AL94" i="6"/>
  <c r="AJ94" i="6"/>
  <c r="AH94" i="6"/>
  <c r="AC94" i="6"/>
  <c r="AA94" i="6"/>
  <c r="Y94" i="6"/>
  <c r="W94" i="6"/>
  <c r="U94" i="6"/>
  <c r="S94" i="6"/>
  <c r="Q94" i="6"/>
  <c r="O94" i="6"/>
  <c r="M94" i="6"/>
  <c r="K94" i="6"/>
  <c r="I94" i="6"/>
  <c r="G94" i="6"/>
  <c r="BF93" i="6"/>
  <c r="AE93" i="6"/>
  <c r="BH93" i="6" s="1"/>
  <c r="BJ93" i="6" s="1"/>
  <c r="BH92" i="6"/>
  <c r="BJ92" i="6" s="1"/>
  <c r="BF92" i="6"/>
  <c r="AE92" i="6"/>
  <c r="BH91" i="6"/>
  <c r="BF91" i="6"/>
  <c r="AE91" i="6"/>
  <c r="BF90" i="6"/>
  <c r="AE90" i="6"/>
  <c r="BH90" i="6" s="1"/>
  <c r="BJ90" i="6" s="1"/>
  <c r="BD88" i="6"/>
  <c r="BD105" i="6" s="1"/>
  <c r="BB88" i="6"/>
  <c r="AZ88" i="6"/>
  <c r="AZ105" i="6" s="1"/>
  <c r="AX88" i="6"/>
  <c r="AX105" i="6" s="1"/>
  <c r="AV88" i="6"/>
  <c r="AV105" i="6" s="1"/>
  <c r="AT88" i="6"/>
  <c r="AR88" i="6"/>
  <c r="AP88" i="6"/>
  <c r="AP105" i="6" s="1"/>
  <c r="AN88" i="6"/>
  <c r="AN105" i="6" s="1"/>
  <c r="AL88" i="6"/>
  <c r="AJ88" i="6"/>
  <c r="AJ105" i="6" s="1"/>
  <c r="AH88" i="6"/>
  <c r="AH105" i="6" s="1"/>
  <c r="AC88" i="6"/>
  <c r="AC105" i="6" s="1"/>
  <c r="AA88" i="6"/>
  <c r="Y88" i="6"/>
  <c r="Y105" i="6" s="1"/>
  <c r="W88" i="6"/>
  <c r="W105" i="6" s="1"/>
  <c r="U88" i="6"/>
  <c r="U105" i="6" s="1"/>
  <c r="S88" i="6"/>
  <c r="S105" i="6" s="1"/>
  <c r="Q88" i="6"/>
  <c r="Q105" i="6" s="1"/>
  <c r="O88" i="6"/>
  <c r="O105" i="6" s="1"/>
  <c r="M88" i="6"/>
  <c r="M105" i="6" s="1"/>
  <c r="K88" i="6"/>
  <c r="I88" i="6"/>
  <c r="I105" i="6" s="1"/>
  <c r="G88" i="6"/>
  <c r="G105" i="6" s="1"/>
  <c r="BF87" i="6"/>
  <c r="AE87" i="6"/>
  <c r="BH87" i="6" s="1"/>
  <c r="BF86" i="6"/>
  <c r="BJ86" i="6" s="1"/>
  <c r="AE86" i="6"/>
  <c r="BH86" i="6" s="1"/>
  <c r="BF85" i="6"/>
  <c r="AE85" i="6"/>
  <c r="BH85" i="6" s="1"/>
  <c r="BF84" i="6"/>
  <c r="BJ84" i="6" s="1"/>
  <c r="AE84" i="6"/>
  <c r="BH84" i="6" s="1"/>
  <c r="BF82" i="6"/>
  <c r="AE82" i="6"/>
  <c r="BH82" i="6" s="1"/>
  <c r="BF81" i="6"/>
  <c r="BJ81" i="6" s="1"/>
  <c r="AE81" i="6"/>
  <c r="BH81" i="6" s="1"/>
  <c r="AZ79" i="6"/>
  <c r="AV79" i="6"/>
  <c r="AC79" i="6"/>
  <c r="G79" i="6"/>
  <c r="BH78" i="6"/>
  <c r="BF78" i="6"/>
  <c r="AE78" i="6"/>
  <c r="BD77" i="6"/>
  <c r="BD79" i="6" s="1"/>
  <c r="BB77" i="6"/>
  <c r="BB79" i="6" s="1"/>
  <c r="AZ77" i="6"/>
  <c r="AX77" i="6"/>
  <c r="AX79" i="6" s="1"/>
  <c r="AV77" i="6"/>
  <c r="AT77" i="6"/>
  <c r="AT79" i="6" s="1"/>
  <c r="AR77" i="6"/>
  <c r="AR79" i="6" s="1"/>
  <c r="AP77" i="6"/>
  <c r="AP79" i="6" s="1"/>
  <c r="AN77" i="6"/>
  <c r="AN79" i="6" s="1"/>
  <c r="AL77" i="6"/>
  <c r="AL79" i="6" s="1"/>
  <c r="AJ77" i="6"/>
  <c r="AJ79" i="6" s="1"/>
  <c r="AH77" i="6"/>
  <c r="AH79" i="6" s="1"/>
  <c r="AC77" i="6"/>
  <c r="AA77" i="6"/>
  <c r="AA79" i="6" s="1"/>
  <c r="Y77" i="6"/>
  <c r="Y79" i="6" s="1"/>
  <c r="W77" i="6"/>
  <c r="W79" i="6" s="1"/>
  <c r="U77" i="6"/>
  <c r="U79" i="6" s="1"/>
  <c r="S77" i="6"/>
  <c r="S79" i="6" s="1"/>
  <c r="Q77" i="6"/>
  <c r="Q79" i="6" s="1"/>
  <c r="O77" i="6"/>
  <c r="O79" i="6" s="1"/>
  <c r="M77" i="6"/>
  <c r="M79" i="6" s="1"/>
  <c r="K77" i="6"/>
  <c r="K79" i="6" s="1"/>
  <c r="I77" i="6"/>
  <c r="I79" i="6" s="1"/>
  <c r="G77" i="6"/>
  <c r="BH76" i="6"/>
  <c r="BF76" i="6"/>
  <c r="BJ76" i="6" s="1"/>
  <c r="AE76" i="6"/>
  <c r="BF75" i="6"/>
  <c r="AE75" i="6"/>
  <c r="BH75" i="6" s="1"/>
  <c r="BF74" i="6"/>
  <c r="AE74" i="6"/>
  <c r="BH74" i="6" s="1"/>
  <c r="BH73" i="6"/>
  <c r="BF73" i="6"/>
  <c r="AE73" i="6"/>
  <c r="BH71" i="6"/>
  <c r="BF71" i="6"/>
  <c r="BJ71" i="6" s="1"/>
  <c r="AE71" i="6"/>
  <c r="BD69" i="6"/>
  <c r="BB69" i="6"/>
  <c r="AZ69" i="6"/>
  <c r="AX69" i="6"/>
  <c r="AV69" i="6"/>
  <c r="AT69" i="6"/>
  <c r="AR69" i="6"/>
  <c r="AP69" i="6"/>
  <c r="AN69" i="6"/>
  <c r="AL69" i="6"/>
  <c r="AJ69" i="6"/>
  <c r="AH69" i="6"/>
  <c r="AC69" i="6"/>
  <c r="AA69" i="6"/>
  <c r="Y69" i="6"/>
  <c r="W69" i="6"/>
  <c r="U69" i="6"/>
  <c r="S69" i="6"/>
  <c r="Q69" i="6"/>
  <c r="O69" i="6"/>
  <c r="M69" i="6"/>
  <c r="K69" i="6"/>
  <c r="I69" i="6"/>
  <c r="G69" i="6"/>
  <c r="BF68" i="6"/>
  <c r="AE68" i="6"/>
  <c r="BH68" i="6" s="1"/>
  <c r="BF67" i="6"/>
  <c r="AE67" i="6"/>
  <c r="BH67" i="6" s="1"/>
  <c r="BH66" i="6"/>
  <c r="BF66" i="6"/>
  <c r="AE66" i="6"/>
  <c r="BH65" i="6"/>
  <c r="BF65" i="6"/>
  <c r="BJ65" i="6" s="1"/>
  <c r="AE65" i="6"/>
  <c r="BF64" i="6"/>
  <c r="AE64" i="6"/>
  <c r="BH64" i="6" s="1"/>
  <c r="BD62" i="6"/>
  <c r="BB62" i="6"/>
  <c r="AZ62" i="6"/>
  <c r="AX62" i="6"/>
  <c r="AV62" i="6"/>
  <c r="AT62" i="6"/>
  <c r="AR62" i="6"/>
  <c r="AP62" i="6"/>
  <c r="AN62" i="6"/>
  <c r="AL62" i="6"/>
  <c r="AJ62" i="6"/>
  <c r="AH62" i="6"/>
  <c r="BF62" i="6" s="1"/>
  <c r="AC62" i="6"/>
  <c r="AA62" i="6"/>
  <c r="Y62" i="6"/>
  <c r="W62" i="6"/>
  <c r="U62" i="6"/>
  <c r="S62" i="6"/>
  <c r="Q62" i="6"/>
  <c r="O62" i="6"/>
  <c r="M62" i="6"/>
  <c r="K62" i="6"/>
  <c r="I62" i="6"/>
  <c r="G62" i="6"/>
  <c r="BF61" i="6"/>
  <c r="AE61" i="6"/>
  <c r="BH61" i="6" s="1"/>
  <c r="BH60" i="6"/>
  <c r="BF60" i="6"/>
  <c r="AE60" i="6"/>
  <c r="BH59" i="6"/>
  <c r="BF59" i="6"/>
  <c r="BJ59" i="6" s="1"/>
  <c r="AE59" i="6"/>
  <c r="BD57" i="6"/>
  <c r="BB57" i="6"/>
  <c r="AZ57" i="6"/>
  <c r="AX57" i="6"/>
  <c r="AV57" i="6"/>
  <c r="AT57" i="6"/>
  <c r="AR57" i="6"/>
  <c r="AP57" i="6"/>
  <c r="AN57" i="6"/>
  <c r="AL57" i="6"/>
  <c r="AJ57" i="6"/>
  <c r="AH57" i="6"/>
  <c r="AC57" i="6"/>
  <c r="AA57" i="6"/>
  <c r="Y57" i="6"/>
  <c r="W57" i="6"/>
  <c r="U57" i="6"/>
  <c r="S57" i="6"/>
  <c r="Q57" i="6"/>
  <c r="O57" i="6"/>
  <c r="M57" i="6"/>
  <c r="K57" i="6"/>
  <c r="I57" i="6"/>
  <c r="G57" i="6"/>
  <c r="BF56" i="6"/>
  <c r="AE56" i="6"/>
  <c r="BH56" i="6" s="1"/>
  <c r="BF55" i="6"/>
  <c r="AE55" i="6"/>
  <c r="BH55" i="6" s="1"/>
  <c r="AX53" i="6"/>
  <c r="BH52" i="6"/>
  <c r="BF52" i="6"/>
  <c r="AE52" i="6"/>
  <c r="BH51" i="6"/>
  <c r="BF51" i="6"/>
  <c r="BJ51" i="6" s="1"/>
  <c r="AE51" i="6"/>
  <c r="BD50" i="6"/>
  <c r="BB50" i="6"/>
  <c r="AZ50" i="6"/>
  <c r="AX50" i="6"/>
  <c r="AV50" i="6"/>
  <c r="AT50" i="6"/>
  <c r="AR50" i="6"/>
  <c r="AP50" i="6"/>
  <c r="AN50" i="6"/>
  <c r="AL50" i="6"/>
  <c r="AJ50" i="6"/>
  <c r="AH50" i="6"/>
  <c r="AC50" i="6"/>
  <c r="AA50" i="6"/>
  <c r="AA53" i="6" s="1"/>
  <c r="Y50" i="6"/>
  <c r="W50" i="6"/>
  <c r="U50" i="6"/>
  <c r="S50" i="6"/>
  <c r="Q50" i="6"/>
  <c r="O50" i="6"/>
  <c r="M50" i="6"/>
  <c r="K50" i="6"/>
  <c r="K53" i="6" s="1"/>
  <c r="I50" i="6"/>
  <c r="G50" i="6"/>
  <c r="BF49" i="6"/>
  <c r="AE49" i="6"/>
  <c r="BH49" i="6" s="1"/>
  <c r="BF48" i="6"/>
  <c r="AE48" i="6"/>
  <c r="BH48" i="6" s="1"/>
  <c r="BD46" i="6"/>
  <c r="BD53" i="6" s="1"/>
  <c r="BB46" i="6"/>
  <c r="AZ46" i="6"/>
  <c r="AX46" i="6"/>
  <c r="AV46" i="6"/>
  <c r="AV53" i="6" s="1"/>
  <c r="AT46" i="6"/>
  <c r="AR46" i="6"/>
  <c r="AP46" i="6"/>
  <c r="AP53" i="6" s="1"/>
  <c r="AN46" i="6"/>
  <c r="AN53" i="6" s="1"/>
  <c r="AL46" i="6"/>
  <c r="AJ46" i="6"/>
  <c r="AH46" i="6"/>
  <c r="AC46" i="6"/>
  <c r="AC53" i="6" s="1"/>
  <c r="AA46" i="6"/>
  <c r="Y46" i="6"/>
  <c r="W46" i="6"/>
  <c r="W53" i="6" s="1"/>
  <c r="U46" i="6"/>
  <c r="U53" i="6" s="1"/>
  <c r="S46" i="6"/>
  <c r="Q46" i="6"/>
  <c r="O46" i="6"/>
  <c r="O53" i="6" s="1"/>
  <c r="M46" i="6"/>
  <c r="M53" i="6" s="1"/>
  <c r="K46" i="6"/>
  <c r="I46" i="6"/>
  <c r="G46" i="6"/>
  <c r="BF45" i="6"/>
  <c r="AE45" i="6"/>
  <c r="BH45" i="6" s="1"/>
  <c r="BF44" i="6"/>
  <c r="AE44" i="6"/>
  <c r="BH44" i="6" s="1"/>
  <c r="BF39" i="6"/>
  <c r="AE39" i="6"/>
  <c r="BH39" i="6" s="1"/>
  <c r="BD38" i="6"/>
  <c r="BB38" i="6"/>
  <c r="AZ38" i="6"/>
  <c r="AX38" i="6"/>
  <c r="AV38" i="6"/>
  <c r="AT38" i="6"/>
  <c r="AR38" i="6"/>
  <c r="AP38" i="6"/>
  <c r="AN38" i="6"/>
  <c r="AL38" i="6"/>
  <c r="AJ38" i="6"/>
  <c r="AH38" i="6"/>
  <c r="AC38" i="6"/>
  <c r="AA38" i="6"/>
  <c r="Y38" i="6"/>
  <c r="W38" i="6"/>
  <c r="U38" i="6"/>
  <c r="S38" i="6"/>
  <c r="Q38" i="6"/>
  <c r="O38" i="6"/>
  <c r="M38" i="6"/>
  <c r="K38" i="6"/>
  <c r="I38" i="6"/>
  <c r="G38" i="6"/>
  <c r="BF37" i="6"/>
  <c r="AE37" i="6"/>
  <c r="BH37" i="6" s="1"/>
  <c r="BF36" i="6"/>
  <c r="AE36" i="6"/>
  <c r="BH36" i="6" s="1"/>
  <c r="BF35" i="6"/>
  <c r="AE35" i="6"/>
  <c r="BH35" i="6" s="1"/>
  <c r="BF34" i="6"/>
  <c r="AE34" i="6"/>
  <c r="BH34" i="6" s="1"/>
  <c r="BD31" i="6"/>
  <c r="BD32" i="6" s="1"/>
  <c r="BB31" i="6"/>
  <c r="BB32" i="6" s="1"/>
  <c r="AZ31" i="6"/>
  <c r="AX31" i="6"/>
  <c r="AV31" i="6"/>
  <c r="AV32" i="6" s="1"/>
  <c r="AT31" i="6"/>
  <c r="AT32" i="6" s="1"/>
  <c r="AR31" i="6"/>
  <c r="AP31" i="6"/>
  <c r="AN31" i="6"/>
  <c r="AN32" i="6" s="1"/>
  <c r="AL31" i="6"/>
  <c r="AL32" i="6" s="1"/>
  <c r="AJ31" i="6"/>
  <c r="AH31" i="6"/>
  <c r="AC31" i="6"/>
  <c r="AC32" i="6" s="1"/>
  <c r="AA31" i="6"/>
  <c r="Y31" i="6"/>
  <c r="W31" i="6"/>
  <c r="U31" i="6"/>
  <c r="U32" i="6" s="1"/>
  <c r="S31" i="6"/>
  <c r="Q31" i="6"/>
  <c r="O31" i="6"/>
  <c r="M31" i="6"/>
  <c r="M32" i="6" s="1"/>
  <c r="K31" i="6"/>
  <c r="I31" i="6"/>
  <c r="G31" i="6"/>
  <c r="AE30" i="6"/>
  <c r="BF29" i="6"/>
  <c r="AE29" i="6"/>
  <c r="BH29" i="6" s="1"/>
  <c r="BH28" i="6"/>
  <c r="BF28" i="6"/>
  <c r="AE28" i="6"/>
  <c r="BH27" i="6"/>
  <c r="BF27" i="6"/>
  <c r="BJ27" i="6" s="1"/>
  <c r="AE27" i="6"/>
  <c r="BF26" i="6"/>
  <c r="AE26" i="6"/>
  <c r="BH26" i="6" s="1"/>
  <c r="BD24" i="6"/>
  <c r="BB24" i="6"/>
  <c r="AZ24" i="6"/>
  <c r="AZ32" i="6" s="1"/>
  <c r="AX24" i="6"/>
  <c r="AX32" i="6" s="1"/>
  <c r="AV24" i="6"/>
  <c r="AT24" i="6"/>
  <c r="AR24" i="6"/>
  <c r="AR32" i="6" s="1"/>
  <c r="AP24" i="6"/>
  <c r="AP32" i="6" s="1"/>
  <c r="AN24" i="6"/>
  <c r="AL24" i="6"/>
  <c r="AJ24" i="6"/>
  <c r="AJ32" i="6" s="1"/>
  <c r="AH24" i="6"/>
  <c r="AH32" i="6" s="1"/>
  <c r="AC24" i="6"/>
  <c r="AA24" i="6"/>
  <c r="AA32" i="6" s="1"/>
  <c r="Y24" i="6"/>
  <c r="Y32" i="6" s="1"/>
  <c r="W24" i="6"/>
  <c r="U24" i="6"/>
  <c r="S24" i="6"/>
  <c r="S32" i="6" s="1"/>
  <c r="Q24" i="6"/>
  <c r="Q32" i="6" s="1"/>
  <c r="O24" i="6"/>
  <c r="M24" i="6"/>
  <c r="K24" i="6"/>
  <c r="K32" i="6" s="1"/>
  <c r="I24" i="6"/>
  <c r="I32" i="6" s="1"/>
  <c r="G24" i="6"/>
  <c r="AE24" i="6" s="1"/>
  <c r="BH24" i="6" s="1"/>
  <c r="BF23" i="6"/>
  <c r="AE23" i="6"/>
  <c r="BH23" i="6" s="1"/>
  <c r="BH22" i="6"/>
  <c r="BF22" i="6"/>
  <c r="AE22" i="6"/>
  <c r="BH21" i="6"/>
  <c r="BF21" i="6"/>
  <c r="BJ21" i="6" s="1"/>
  <c r="AE21" i="6"/>
  <c r="BF20" i="6"/>
  <c r="AE20" i="6"/>
  <c r="BH20" i="6" s="1"/>
  <c r="BF19" i="6"/>
  <c r="AE19" i="6"/>
  <c r="BH19" i="6" s="1"/>
  <c r="BH18" i="6"/>
  <c r="BF18" i="6"/>
  <c r="AE18" i="6"/>
  <c r="BH15" i="6"/>
  <c r="BF15" i="6"/>
  <c r="BJ15" i="6" s="1"/>
  <c r="AE15" i="6"/>
  <c r="BD13" i="6"/>
  <c r="BD14" i="6" s="1"/>
  <c r="BB13" i="6"/>
  <c r="BB14" i="6" s="1"/>
  <c r="AZ13" i="6"/>
  <c r="AZ14" i="6" s="1"/>
  <c r="AX13" i="6"/>
  <c r="AX14" i="6" s="1"/>
  <c r="AV13" i="6"/>
  <c r="AV14" i="6" s="1"/>
  <c r="AT13" i="6"/>
  <c r="AT14" i="6" s="1"/>
  <c r="AR13" i="6"/>
  <c r="AR14" i="6" s="1"/>
  <c r="AP13" i="6"/>
  <c r="AP14" i="6" s="1"/>
  <c r="AN13" i="6"/>
  <c r="AN14" i="6" s="1"/>
  <c r="AL13" i="6"/>
  <c r="AL14" i="6" s="1"/>
  <c r="AJ13" i="6"/>
  <c r="AJ14" i="6" s="1"/>
  <c r="AH13" i="6"/>
  <c r="AC13" i="6"/>
  <c r="AC14" i="6" s="1"/>
  <c r="AA13" i="6"/>
  <c r="AA14" i="6" s="1"/>
  <c r="Y13" i="6"/>
  <c r="Y14" i="6" s="1"/>
  <c r="W13" i="6"/>
  <c r="W14" i="6" s="1"/>
  <c r="U13" i="6"/>
  <c r="U14" i="6" s="1"/>
  <c r="S13" i="6"/>
  <c r="S14" i="6" s="1"/>
  <c r="Q13" i="6"/>
  <c r="Q14" i="6" s="1"/>
  <c r="O13" i="6"/>
  <c r="O14" i="6" s="1"/>
  <c r="M13" i="6"/>
  <c r="M14" i="6" s="1"/>
  <c r="K13" i="6"/>
  <c r="K14" i="6" s="1"/>
  <c r="I13" i="6"/>
  <c r="I14" i="6" s="1"/>
  <c r="G13" i="6"/>
  <c r="G14" i="6" s="1"/>
  <c r="BF12" i="6"/>
  <c r="AE12" i="6"/>
  <c r="BH12" i="6" s="1"/>
  <c r="BF11" i="6"/>
  <c r="AE11" i="6"/>
  <c r="BH11" i="6" s="1"/>
  <c r="BD8" i="6"/>
  <c r="BB8" i="6"/>
  <c r="AZ8" i="6"/>
  <c r="AX8" i="6"/>
  <c r="AV8" i="6"/>
  <c r="AT8" i="6"/>
  <c r="AR8" i="6"/>
  <c r="AP8" i="6"/>
  <c r="AN8" i="6"/>
  <c r="AL8" i="6"/>
  <c r="AJ8" i="6"/>
  <c r="AH8" i="6"/>
  <c r="AC8" i="6"/>
  <c r="AA8" i="6"/>
  <c r="Y8" i="6"/>
  <c r="W8" i="6"/>
  <c r="U8" i="6"/>
  <c r="S8" i="6"/>
  <c r="Q8" i="6"/>
  <c r="O8" i="6"/>
  <c r="M8" i="6"/>
  <c r="K8" i="6"/>
  <c r="I8" i="6"/>
  <c r="G8" i="6"/>
  <c r="BH7" i="6"/>
  <c r="BF7" i="6"/>
  <c r="AE7" i="6"/>
  <c r="BH6" i="6"/>
  <c r="BF6" i="6"/>
  <c r="BJ6" i="6" s="1"/>
  <c r="AE6" i="6"/>
  <c r="BJ82" i="6" l="1"/>
  <c r="BJ85" i="6"/>
  <c r="BJ87" i="6"/>
  <c r="BJ95" i="6"/>
  <c r="BJ97" i="6"/>
  <c r="BJ99" i="6"/>
  <c r="BJ101" i="6"/>
  <c r="BJ103" i="6"/>
  <c r="BJ20" i="6"/>
  <c r="BJ26" i="6"/>
  <c r="G32" i="6"/>
  <c r="BF111" i="6"/>
  <c r="BF8" i="6"/>
  <c r="AX40" i="6"/>
  <c r="BJ12" i="6"/>
  <c r="O32" i="6"/>
  <c r="O40" i="6" s="1"/>
  <c r="W32" i="6"/>
  <c r="AE31" i="6"/>
  <c r="BH31" i="6" s="1"/>
  <c r="BJ37" i="6"/>
  <c r="BF46" i="6"/>
  <c r="BJ56" i="6"/>
  <c r="BJ64" i="6"/>
  <c r="BJ91" i="6"/>
  <c r="AR105" i="6"/>
  <c r="BJ11" i="6"/>
  <c r="BJ19" i="6"/>
  <c r="BJ23" i="6"/>
  <c r="BJ29" i="6"/>
  <c r="BF31" i="6"/>
  <c r="BJ31" i="6" s="1"/>
  <c r="I53" i="6"/>
  <c r="I112" i="6" s="1"/>
  <c r="Y53" i="6"/>
  <c r="Y112" i="6" s="1"/>
  <c r="AR53" i="6"/>
  <c r="BJ48" i="6"/>
  <c r="BJ55" i="6"/>
  <c r="BJ61" i="6"/>
  <c r="BJ67" i="6"/>
  <c r="BJ74" i="6"/>
  <c r="AE77" i="6"/>
  <c r="BH77" i="6" s="1"/>
  <c r="AX112" i="6"/>
  <c r="K105" i="6"/>
  <c r="AA105" i="6"/>
  <c r="AE105" i="6" s="1"/>
  <c r="BH105" i="6" s="1"/>
  <c r="AT105" i="6"/>
  <c r="AT112" i="6" s="1"/>
  <c r="BF109" i="6"/>
  <c r="BJ109" i="6" s="1"/>
  <c r="AE8" i="6"/>
  <c r="BH8" i="6" s="1"/>
  <c r="W40" i="6"/>
  <c r="AP40" i="6"/>
  <c r="AP113" i="6" s="1"/>
  <c r="AP114" i="6" s="1"/>
  <c r="AN40" i="6"/>
  <c r="BJ35" i="6"/>
  <c r="AP112" i="6"/>
  <c r="BJ49" i="6"/>
  <c r="BJ68" i="6"/>
  <c r="Q53" i="6"/>
  <c r="Q112" i="6" s="1"/>
  <c r="AJ53" i="6"/>
  <c r="AZ53" i="6"/>
  <c r="BJ7" i="6"/>
  <c r="BF13" i="6"/>
  <c r="BJ18" i="6"/>
  <c r="BJ22" i="6"/>
  <c r="BJ28" i="6"/>
  <c r="AE38" i="6"/>
  <c r="BH38" i="6" s="1"/>
  <c r="BF38" i="6"/>
  <c r="BJ38" i="6" s="1"/>
  <c r="S53" i="6"/>
  <c r="S112" i="6" s="1"/>
  <c r="AL53" i="6"/>
  <c r="AL112" i="6" s="1"/>
  <c r="AT53" i="6"/>
  <c r="BB53" i="6"/>
  <c r="BF50" i="6"/>
  <c r="BJ52" i="6"/>
  <c r="AH53" i="6"/>
  <c r="BF57" i="6"/>
  <c r="BJ60" i="6"/>
  <c r="BF69" i="6"/>
  <c r="BJ73" i="6"/>
  <c r="BJ8" i="6"/>
  <c r="G40" i="6"/>
  <c r="AE32" i="6"/>
  <c r="BH32" i="6" s="1"/>
  <c r="I40" i="6"/>
  <c r="Q40" i="6"/>
  <c r="Q113" i="6" s="1"/>
  <c r="Q114" i="6" s="1"/>
  <c r="AJ40" i="6"/>
  <c r="AJ113" i="6" s="1"/>
  <c r="AJ114" i="6" s="1"/>
  <c r="AA40" i="6"/>
  <c r="AJ112" i="6"/>
  <c r="AR112" i="6"/>
  <c r="AZ112" i="6"/>
  <c r="Y40" i="6"/>
  <c r="AR40" i="6"/>
  <c r="AZ40" i="6"/>
  <c r="K40" i="6"/>
  <c r="K113" i="6" s="1"/>
  <c r="K114" i="6" s="1"/>
  <c r="S40" i="6"/>
  <c r="AE14" i="6"/>
  <c r="BH14" i="6" s="1"/>
  <c r="BJ34" i="6"/>
  <c r="BJ57" i="6"/>
  <c r="AV40" i="6"/>
  <c r="BD40" i="6"/>
  <c r="BF32" i="6"/>
  <c r="BJ62" i="6"/>
  <c r="AH14" i="6"/>
  <c r="BF14" i="6" s="1"/>
  <c r="BF24" i="6"/>
  <c r="BJ24" i="6" s="1"/>
  <c r="K112" i="6"/>
  <c r="BF79" i="6"/>
  <c r="BB112" i="6"/>
  <c r="AE79" i="6"/>
  <c r="BH79" i="6" s="1"/>
  <c r="M40" i="6"/>
  <c r="U40" i="6"/>
  <c r="AC40" i="6"/>
  <c r="AL40" i="6"/>
  <c r="AT40" i="6"/>
  <c r="BB40" i="6"/>
  <c r="BB113" i="6" s="1"/>
  <c r="BB114" i="6" s="1"/>
  <c r="BJ39" i="6"/>
  <c r="BJ44" i="6"/>
  <c r="M112" i="6"/>
  <c r="U112" i="6"/>
  <c r="AC112" i="6"/>
  <c r="AN112" i="6"/>
  <c r="AV112" i="6"/>
  <c r="BD112" i="6"/>
  <c r="AE62" i="6"/>
  <c r="BH62" i="6" s="1"/>
  <c r="AE109" i="6"/>
  <c r="BH109" i="6" s="1"/>
  <c r="AH112" i="6"/>
  <c r="BF77" i="6"/>
  <c r="BJ45" i="6"/>
  <c r="AE13" i="6"/>
  <c r="BH13" i="6" s="1"/>
  <c r="BJ13" i="6" s="1"/>
  <c r="G53" i="6"/>
  <c r="AE46" i="6"/>
  <c r="BH46" i="6" s="1"/>
  <c r="BJ46" i="6" s="1"/>
  <c r="O112" i="6"/>
  <c r="W112" i="6"/>
  <c r="W113" i="6" s="1"/>
  <c r="W114" i="6" s="1"/>
  <c r="AE50" i="6"/>
  <c r="BH50" i="6" s="1"/>
  <c r="AE57" i="6"/>
  <c r="BH57" i="6" s="1"/>
  <c r="BJ66" i="6"/>
  <c r="AE69" i="6"/>
  <c r="BH69" i="6" s="1"/>
  <c r="BJ69" i="6" s="1"/>
  <c r="BJ75" i="6"/>
  <c r="AE94" i="6"/>
  <c r="BH94" i="6" s="1"/>
  <c r="BF94" i="6"/>
  <c r="BJ94" i="6" s="1"/>
  <c r="AE88" i="6"/>
  <c r="BH88" i="6" s="1"/>
  <c r="BF88" i="6"/>
  <c r="AZ113" i="6" l="1"/>
  <c r="AZ114" i="6" s="1"/>
  <c r="AX113" i="6"/>
  <c r="AX114" i="6" s="1"/>
  <c r="BF53" i="6"/>
  <c r="BJ77" i="6"/>
  <c r="AN113" i="6"/>
  <c r="AN114" i="6" s="1"/>
  <c r="BF105" i="6"/>
  <c r="BJ105" i="6" s="1"/>
  <c r="O113" i="6"/>
  <c r="O114" i="6" s="1"/>
  <c r="BJ88" i="6"/>
  <c r="BJ50" i="6"/>
  <c r="AA112" i="6"/>
  <c r="AA113" i="6" s="1"/>
  <c r="AA114" i="6" s="1"/>
  <c r="AC113" i="6"/>
  <c r="AC114" i="6" s="1"/>
  <c r="BJ14" i="6"/>
  <c r="S113" i="6"/>
  <c r="S114" i="6" s="1"/>
  <c r="Y113" i="6"/>
  <c r="Y114" i="6" s="1"/>
  <c r="I113" i="6"/>
  <c r="I114" i="6" s="1"/>
  <c r="U113" i="6"/>
  <c r="U114" i="6" s="1"/>
  <c r="AT113" i="6"/>
  <c r="AT114" i="6" s="1"/>
  <c r="BD113" i="6"/>
  <c r="BD114" i="6" s="1"/>
  <c r="AV113" i="6"/>
  <c r="AV114" i="6" s="1"/>
  <c r="AE40" i="6"/>
  <c r="BH40" i="6" s="1"/>
  <c r="AE53" i="6"/>
  <c r="BH53" i="6" s="1"/>
  <c r="M113" i="6"/>
  <c r="M114" i="6" s="1"/>
  <c r="BJ79" i="6"/>
  <c r="BF112" i="6"/>
  <c r="AH40" i="6"/>
  <c r="AL113" i="6"/>
  <c r="AL114" i="6" s="1"/>
  <c r="BJ32" i="6"/>
  <c r="AR113" i="6"/>
  <c r="AR114" i="6" s="1"/>
  <c r="BJ53" i="6" l="1"/>
  <c r="BF40" i="6"/>
  <c r="BJ40" i="6" s="1"/>
  <c r="AH113" i="6"/>
  <c r="S30" i="3"/>
  <c r="AH114" i="6" l="1"/>
  <c r="BF114" i="6" s="1"/>
  <c r="BF113" i="6"/>
  <c r="AC9" i="5" l="1"/>
  <c r="AC11" i="5" s="1"/>
  <c r="AC12" i="5" s="1"/>
  <c r="AB7" i="5"/>
  <c r="S60" i="3"/>
  <c r="T6" i="5"/>
  <c r="V6" i="5"/>
  <c r="X6" i="5"/>
  <c r="Z6" i="5"/>
  <c r="AB6" i="5"/>
  <c r="T7" i="5"/>
  <c r="V7" i="5"/>
  <c r="X7" i="5"/>
  <c r="Z7" i="5"/>
  <c r="B9" i="5"/>
  <c r="B10" i="5" s="1"/>
  <c r="C9" i="5"/>
  <c r="C11" i="5" s="1"/>
  <c r="D9" i="5"/>
  <c r="D11" i="5" s="1"/>
  <c r="D12" i="5" s="1"/>
  <c r="E9" i="5"/>
  <c r="E11" i="5" s="1"/>
  <c r="F9" i="5"/>
  <c r="F11" i="5" s="1"/>
  <c r="F12" i="5" s="1"/>
  <c r="G9" i="5"/>
  <c r="H9" i="5"/>
  <c r="H11" i="5" s="1"/>
  <c r="I9" i="5"/>
  <c r="I11" i="5" s="1"/>
  <c r="I15" i="5" s="1"/>
  <c r="J9" i="5"/>
  <c r="J11" i="5" s="1"/>
  <c r="K9" i="5"/>
  <c r="K11" i="5" s="1"/>
  <c r="L9" i="5"/>
  <c r="L11" i="5" s="1"/>
  <c r="M9" i="5"/>
  <c r="M11" i="5" s="1"/>
  <c r="N9" i="5"/>
  <c r="N11" i="5" s="1"/>
  <c r="N15" i="5" s="1"/>
  <c r="O9" i="5"/>
  <c r="O11" i="5" s="1"/>
  <c r="O15" i="5" s="1"/>
  <c r="P9" i="5"/>
  <c r="P11" i="5" s="1"/>
  <c r="P15" i="5" s="1"/>
  <c r="Q9" i="5"/>
  <c r="Q11" i="5" s="1"/>
  <c r="Q15" i="5" s="1"/>
  <c r="R9" i="5"/>
  <c r="R11" i="5" s="1"/>
  <c r="S9" i="5"/>
  <c r="U9" i="5"/>
  <c r="V9" i="5"/>
  <c r="W9" i="5"/>
  <c r="Y9" i="5"/>
  <c r="Y11" i="5" s="1"/>
  <c r="Y12" i="5" s="1"/>
  <c r="T10" i="5"/>
  <c r="V10" i="5"/>
  <c r="X10" i="5"/>
  <c r="Z10" i="5"/>
  <c r="AB10" i="5"/>
  <c r="G11" i="5"/>
  <c r="G12" i="5" s="1"/>
  <c r="G110" i="6" l="1"/>
  <c r="G112" i="3"/>
  <c r="G113" i="3" s="1"/>
  <c r="G114" i="3" s="1"/>
  <c r="Z9" i="5"/>
  <c r="Y19" i="5"/>
  <c r="H12" i="5"/>
  <c r="H15" i="5"/>
  <c r="Y15" i="5"/>
  <c r="W11" i="5"/>
  <c r="Z11" i="5" s="1"/>
  <c r="AC15" i="5"/>
  <c r="X9" i="5"/>
  <c r="T9" i="5"/>
  <c r="S111" i="3"/>
  <c r="R15" i="5"/>
  <c r="R12" i="5"/>
  <c r="M12" i="5"/>
  <c r="M15" i="5"/>
  <c r="K12" i="5"/>
  <c r="K15" i="5"/>
  <c r="J15" i="5"/>
  <c r="J12" i="5"/>
  <c r="L12" i="5"/>
  <c r="L15" i="5"/>
  <c r="Q12" i="5"/>
  <c r="I12" i="5"/>
  <c r="Y18" i="5"/>
  <c r="P12" i="5"/>
  <c r="U11" i="5"/>
  <c r="O12" i="5"/>
  <c r="S11" i="5"/>
  <c r="N12" i="5"/>
  <c r="AA9" i="5"/>
  <c r="H112" i="3" l="1"/>
  <c r="H113" i="3" s="1"/>
  <c r="H114" i="3" s="1"/>
  <c r="I112" i="3"/>
  <c r="Y20" i="5"/>
  <c r="R110" i="3" s="1"/>
  <c r="G111" i="6"/>
  <c r="AE110" i="6"/>
  <c r="BH110" i="6" s="1"/>
  <c r="BJ110" i="6" s="1"/>
  <c r="X11" i="5"/>
  <c r="W12" i="5"/>
  <c r="Z12" i="5" s="1"/>
  <c r="W15" i="5"/>
  <c r="Z15" i="5" s="1"/>
  <c r="W18" i="5"/>
  <c r="W19" i="5"/>
  <c r="T11" i="5"/>
  <c r="S12" i="5"/>
  <c r="T12" i="5" s="1"/>
  <c r="S18" i="5"/>
  <c r="S15" i="5"/>
  <c r="T15" i="5" s="1"/>
  <c r="S19" i="5"/>
  <c r="U15" i="5"/>
  <c r="U12" i="5"/>
  <c r="V11" i="5"/>
  <c r="AB9" i="5"/>
  <c r="AA11" i="5"/>
  <c r="AA15" i="5" s="1"/>
  <c r="S6" i="3"/>
  <c r="S109" i="3"/>
  <c r="S106" i="3"/>
  <c r="S105" i="3"/>
  <c r="S104" i="3"/>
  <c r="S103" i="3"/>
  <c r="S102" i="3"/>
  <c r="S101" i="3"/>
  <c r="S100" i="3"/>
  <c r="S99" i="3"/>
  <c r="S98" i="3"/>
  <c r="S97" i="3"/>
  <c r="S94" i="3"/>
  <c r="S93" i="3"/>
  <c r="S92" i="3"/>
  <c r="S91" i="3"/>
  <c r="R88" i="3"/>
  <c r="R107" i="3" s="1"/>
  <c r="Q88" i="3"/>
  <c r="Q107" i="3" s="1"/>
  <c r="P88" i="3"/>
  <c r="P107" i="3" s="1"/>
  <c r="O88" i="3"/>
  <c r="O107" i="3" s="1"/>
  <c r="N88" i="3"/>
  <c r="N107" i="3" s="1"/>
  <c r="M88" i="3"/>
  <c r="M107" i="3" s="1"/>
  <c r="L88" i="3"/>
  <c r="L107" i="3" s="1"/>
  <c r="K88" i="3"/>
  <c r="K107" i="3" s="1"/>
  <c r="J88" i="3"/>
  <c r="J107" i="3" s="1"/>
  <c r="I88" i="3"/>
  <c r="I107" i="3" s="1"/>
  <c r="H88" i="3"/>
  <c r="H107" i="3" s="1"/>
  <c r="G88" i="3"/>
  <c r="G107" i="3" s="1"/>
  <c r="S87" i="3"/>
  <c r="S86" i="3"/>
  <c r="S85" i="3"/>
  <c r="S84" i="3"/>
  <c r="S82" i="3"/>
  <c r="S81" i="3"/>
  <c r="S78" i="3"/>
  <c r="S76" i="3"/>
  <c r="S75" i="3"/>
  <c r="S74" i="3"/>
  <c r="S73" i="3"/>
  <c r="S71" i="3"/>
  <c r="R69" i="3"/>
  <c r="Q69" i="3"/>
  <c r="P69" i="3"/>
  <c r="O69" i="3"/>
  <c r="N69" i="3"/>
  <c r="M69" i="3"/>
  <c r="L69" i="3"/>
  <c r="K69" i="3"/>
  <c r="J69" i="3"/>
  <c r="I69" i="3"/>
  <c r="H69" i="3"/>
  <c r="G69" i="3"/>
  <c r="S68" i="3"/>
  <c r="S67" i="3"/>
  <c r="S66" i="3"/>
  <c r="S65" i="3"/>
  <c r="S64" i="3"/>
  <c r="R62" i="3"/>
  <c r="Q62" i="3"/>
  <c r="P62" i="3"/>
  <c r="O62" i="3"/>
  <c r="N62" i="3"/>
  <c r="M62" i="3"/>
  <c r="L62" i="3"/>
  <c r="K62" i="3"/>
  <c r="J62" i="3"/>
  <c r="I62" i="3"/>
  <c r="H62" i="3"/>
  <c r="G62" i="3"/>
  <c r="S61" i="3"/>
  <c r="S59" i="3"/>
  <c r="R57" i="3"/>
  <c r="Q57" i="3"/>
  <c r="P57" i="3"/>
  <c r="O57" i="3"/>
  <c r="N57" i="3"/>
  <c r="M57" i="3"/>
  <c r="L57" i="3"/>
  <c r="K57" i="3"/>
  <c r="J57" i="3"/>
  <c r="I57" i="3"/>
  <c r="H57" i="3"/>
  <c r="G57" i="3"/>
  <c r="S56" i="3"/>
  <c r="S55" i="3"/>
  <c r="S52" i="3"/>
  <c r="S51" i="3"/>
  <c r="R50" i="3"/>
  <c r="Q50" i="3"/>
  <c r="P50" i="3"/>
  <c r="O50" i="3"/>
  <c r="N50" i="3"/>
  <c r="M50" i="3"/>
  <c r="L50" i="3"/>
  <c r="K50" i="3"/>
  <c r="J50" i="3"/>
  <c r="I50" i="3"/>
  <c r="H50" i="3"/>
  <c r="G50" i="3"/>
  <c r="S49" i="3"/>
  <c r="S48" i="3"/>
  <c r="R46" i="3"/>
  <c r="Q46" i="3"/>
  <c r="Q53" i="3" s="1"/>
  <c r="P46" i="3"/>
  <c r="P53" i="3" s="1"/>
  <c r="O46" i="3"/>
  <c r="N46" i="3"/>
  <c r="M46" i="3"/>
  <c r="M53" i="3" s="1"/>
  <c r="L46" i="3"/>
  <c r="L53" i="3" s="1"/>
  <c r="K46" i="3"/>
  <c r="J46" i="3"/>
  <c r="I46" i="3"/>
  <c r="I53" i="3" s="1"/>
  <c r="H46" i="3"/>
  <c r="H53" i="3" s="1"/>
  <c r="G46" i="3"/>
  <c r="S45" i="3"/>
  <c r="S44" i="3"/>
  <c r="S39" i="3"/>
  <c r="T39" i="3" s="1"/>
  <c r="R38" i="3"/>
  <c r="Q38" i="3"/>
  <c r="P38" i="3"/>
  <c r="O38" i="3"/>
  <c r="N38" i="3"/>
  <c r="M38" i="3"/>
  <c r="L38" i="3"/>
  <c r="K38" i="3"/>
  <c r="J38" i="3"/>
  <c r="I38" i="3"/>
  <c r="H38" i="3"/>
  <c r="G38" i="3"/>
  <c r="S37" i="3"/>
  <c r="S36" i="3"/>
  <c r="S35" i="3"/>
  <c r="S34" i="3"/>
  <c r="S29" i="3"/>
  <c r="S28" i="3"/>
  <c r="S27" i="3"/>
  <c r="S26" i="3"/>
  <c r="S23" i="3"/>
  <c r="S22" i="3"/>
  <c r="S21" i="3"/>
  <c r="S20" i="3"/>
  <c r="S19" i="3"/>
  <c r="S15" i="3"/>
  <c r="S12" i="3"/>
  <c r="S11" i="3"/>
  <c r="R8" i="3"/>
  <c r="R14" i="3" s="1"/>
  <c r="R32" i="3" s="1"/>
  <c r="R40" i="3" s="1"/>
  <c r="Q8" i="3"/>
  <c r="Q14" i="3" s="1"/>
  <c r="Q32" i="3" s="1"/>
  <c r="Q40" i="3" s="1"/>
  <c r="P8" i="3"/>
  <c r="P14" i="3" s="1"/>
  <c r="P32" i="3" s="1"/>
  <c r="P40" i="3" s="1"/>
  <c r="O8" i="3"/>
  <c r="O14" i="3" s="1"/>
  <c r="O32" i="3" s="1"/>
  <c r="O40" i="3" s="1"/>
  <c r="N8" i="3"/>
  <c r="N14" i="3" s="1"/>
  <c r="N32" i="3" s="1"/>
  <c r="N40" i="3" s="1"/>
  <c r="M8" i="3"/>
  <c r="M14" i="3" s="1"/>
  <c r="M32" i="3" s="1"/>
  <c r="M40" i="3" s="1"/>
  <c r="L8" i="3"/>
  <c r="L14" i="3" s="1"/>
  <c r="L32" i="3" s="1"/>
  <c r="L40" i="3" s="1"/>
  <c r="K8" i="3"/>
  <c r="K14" i="3" s="1"/>
  <c r="K32" i="3" s="1"/>
  <c r="K40" i="3" s="1"/>
  <c r="J8" i="3"/>
  <c r="J14" i="3" s="1"/>
  <c r="J32" i="3" s="1"/>
  <c r="J40" i="3" s="1"/>
  <c r="I8" i="3"/>
  <c r="I14" i="3" s="1"/>
  <c r="I32" i="3" s="1"/>
  <c r="I40" i="3" s="1"/>
  <c r="H8" i="3"/>
  <c r="H14" i="3" s="1"/>
  <c r="H32" i="3" s="1"/>
  <c r="H40" i="3" s="1"/>
  <c r="G8" i="3"/>
  <c r="S7" i="3"/>
  <c r="G14" i="3" l="1"/>
  <c r="T8" i="3"/>
  <c r="J53" i="3"/>
  <c r="N53" i="3"/>
  <c r="R53" i="3"/>
  <c r="J112" i="3"/>
  <c r="I113" i="3"/>
  <c r="I114" i="3" s="1"/>
  <c r="G53" i="3"/>
  <c r="K53" i="3"/>
  <c r="O53" i="3"/>
  <c r="T110" i="3"/>
  <c r="S110" i="3"/>
  <c r="AE111" i="6"/>
  <c r="BH111" i="6" s="1"/>
  <c r="BJ111" i="6" s="1"/>
  <c r="G112" i="6"/>
  <c r="S31" i="3"/>
  <c r="W20" i="5"/>
  <c r="V12" i="5"/>
  <c r="X12" i="5"/>
  <c r="V15" i="5"/>
  <c r="U19" i="5"/>
  <c r="U18" i="5"/>
  <c r="X15" i="5"/>
  <c r="S20" i="5"/>
  <c r="AB11" i="5"/>
  <c r="AB15" i="5"/>
  <c r="AA18" i="5"/>
  <c r="AA19" i="5"/>
  <c r="AA12" i="5"/>
  <c r="AB12" i="5" s="1"/>
  <c r="S13" i="3"/>
  <c r="S95" i="3"/>
  <c r="S46" i="3"/>
  <c r="S38" i="3"/>
  <c r="S77" i="3"/>
  <c r="S14" i="3"/>
  <c r="S57" i="3"/>
  <c r="S62" i="3"/>
  <c r="S69" i="3"/>
  <c r="S88" i="3"/>
  <c r="S79" i="3"/>
  <c r="S24" i="3"/>
  <c r="S50" i="3"/>
  <c r="S8" i="3"/>
  <c r="G32" i="3" l="1"/>
  <c r="G40" i="3" s="1"/>
  <c r="S40" i="3" s="1"/>
  <c r="T14" i="3"/>
  <c r="K112" i="3"/>
  <c r="J113" i="3"/>
  <c r="J114" i="3" s="1"/>
  <c r="AE112" i="6"/>
  <c r="BH112" i="6" s="1"/>
  <c r="BJ112" i="6" s="1"/>
  <c r="G113" i="6"/>
  <c r="U20" i="5"/>
  <c r="AA20" i="5"/>
  <c r="I115" i="3"/>
  <c r="I117" i="3" s="1"/>
  <c r="S53" i="3"/>
  <c r="S107" i="3"/>
  <c r="S32" i="3"/>
  <c r="J115" i="3" l="1"/>
  <c r="J117" i="3" s="1"/>
  <c r="U32" i="3"/>
  <c r="T32" i="3"/>
  <c r="T40" i="3" s="1"/>
  <c r="L112" i="3"/>
  <c r="K113" i="3"/>
  <c r="H115" i="3"/>
  <c r="H117" i="3" s="1"/>
  <c r="G114" i="6"/>
  <c r="AE114" i="6" s="1"/>
  <c r="BH114" i="6" s="1"/>
  <c r="BJ114" i="6" s="1"/>
  <c r="AE113" i="6"/>
  <c r="BH113" i="6" s="1"/>
  <c r="BJ113" i="6" s="1"/>
  <c r="G115" i="3"/>
  <c r="G117" i="3" s="1"/>
  <c r="K114" i="3" l="1"/>
  <c r="K115" i="3" s="1"/>
  <c r="K117" i="3" s="1"/>
  <c r="M112" i="3"/>
  <c r="L113" i="3"/>
  <c r="L114" i="3" s="1"/>
  <c r="L115" i="3" l="1"/>
  <c r="L117" i="3" s="1"/>
  <c r="N112" i="3"/>
  <c r="M113" i="3"/>
  <c r="M114" i="3" s="1"/>
  <c r="M115" i="3" l="1"/>
  <c r="O112" i="3"/>
  <c r="N113" i="3"/>
  <c r="N114" i="3" s="1"/>
  <c r="P112" i="3" l="1"/>
  <c r="O113" i="3"/>
  <c r="O114" i="3" l="1"/>
  <c r="O115" i="3" s="1"/>
  <c r="O117" i="3" s="1"/>
  <c r="N115" i="3"/>
  <c r="N117" i="3" s="1"/>
  <c r="Q112" i="3"/>
  <c r="P113" i="3"/>
  <c r="P114" i="3" s="1"/>
  <c r="R112" i="3" l="1"/>
  <c r="R113" i="3" s="1"/>
  <c r="Q113" i="3"/>
  <c r="S112" i="3"/>
  <c r="T112" i="3"/>
  <c r="T113" i="3" s="1"/>
  <c r="U114" i="3" l="1"/>
  <c r="T114" i="3"/>
  <c r="T115" i="3" s="1"/>
  <c r="Q114" i="3"/>
  <c r="S114" i="3" s="1"/>
  <c r="S113" i="3"/>
  <c r="R114" i="3"/>
  <c r="R115" i="3" s="1"/>
  <c r="P115" i="3"/>
  <c r="P117" i="3" s="1"/>
  <c r="Q115" i="3" l="1"/>
  <c r="Q117" i="3" s="1"/>
  <c r="S115" i="3"/>
  <c r="M116" i="3" l="1"/>
  <c r="R116" i="3"/>
  <c r="R117" i="3" s="1"/>
  <c r="M117" i="3" l="1"/>
  <c r="T117" i="3" s="1"/>
  <c r="S116" i="3"/>
  <c r="S117" i="3" s="1"/>
</calcChain>
</file>

<file path=xl/comments1.xml><?xml version="1.0" encoding="utf-8"?>
<comments xmlns="http://schemas.openxmlformats.org/spreadsheetml/2006/main">
  <authors>
    <author>Bessette</author>
  </authors>
  <commentList>
    <comment ref="D4" authorId="0" shapeId="0">
      <text>
        <r>
          <rPr>
            <b/>
            <sz val="8"/>
            <color indexed="81"/>
            <rFont val="Tahoma"/>
            <family val="2"/>
          </rPr>
          <t>Bessette:</t>
        </r>
        <r>
          <rPr>
            <sz val="8"/>
            <color indexed="81"/>
            <rFont val="Tahoma"/>
            <family val="2"/>
          </rPr>
          <t xml:space="preserve">
$70,000/yr for sept. thru decmber
</t>
        </r>
      </text>
    </comment>
    <comment ref="D5" authorId="0" shapeId="0">
      <text>
        <r>
          <rPr>
            <b/>
            <sz val="8"/>
            <color indexed="81"/>
            <rFont val="Tahoma"/>
            <family val="2"/>
          </rPr>
          <t>Bessette:</t>
        </r>
        <r>
          <rPr>
            <sz val="8"/>
            <color indexed="81"/>
            <rFont val="Tahoma"/>
            <family val="2"/>
          </rPr>
          <t xml:space="preserve">
$70,000/yr for sept. thru decmber
</t>
        </r>
      </text>
    </comment>
    <comment ref="D30" authorId="0" shapeId="0">
      <text>
        <r>
          <rPr>
            <b/>
            <sz val="8"/>
            <color indexed="81"/>
            <rFont val="Tahoma"/>
            <family val="2"/>
          </rPr>
          <t>Bessette:</t>
        </r>
        <r>
          <rPr>
            <sz val="8"/>
            <color indexed="81"/>
            <rFont val="Tahoma"/>
            <family val="2"/>
          </rPr>
          <t xml:space="preserve">
$70,000/yr for sept. thru decmber
</t>
        </r>
      </text>
    </comment>
    <comment ref="D31" authorId="0" shapeId="0">
      <text>
        <r>
          <rPr>
            <b/>
            <sz val="8"/>
            <color indexed="81"/>
            <rFont val="Tahoma"/>
            <family val="2"/>
          </rPr>
          <t>Bessette:</t>
        </r>
        <r>
          <rPr>
            <sz val="8"/>
            <color indexed="81"/>
            <rFont val="Tahoma"/>
            <family val="2"/>
          </rPr>
          <t xml:space="preserve">
$70,000/yr for sept. thru decmber
</t>
        </r>
      </text>
    </comment>
    <comment ref="D55" authorId="0" shapeId="0">
      <text>
        <r>
          <rPr>
            <b/>
            <sz val="8"/>
            <color indexed="81"/>
            <rFont val="Tahoma"/>
            <family val="2"/>
          </rPr>
          <t>Bessette:</t>
        </r>
        <r>
          <rPr>
            <sz val="8"/>
            <color indexed="81"/>
            <rFont val="Tahoma"/>
            <family val="2"/>
          </rPr>
          <t xml:space="preserve">
$70,000/yr for sept. thru decmber
</t>
        </r>
      </text>
    </comment>
    <comment ref="D56" authorId="0" shapeId="0">
      <text>
        <r>
          <rPr>
            <b/>
            <sz val="8"/>
            <color indexed="81"/>
            <rFont val="Tahoma"/>
            <family val="2"/>
          </rPr>
          <t>Bessette:</t>
        </r>
        <r>
          <rPr>
            <sz val="8"/>
            <color indexed="81"/>
            <rFont val="Tahoma"/>
            <family val="2"/>
          </rPr>
          <t xml:space="preserve">
$70,000/yr for sept. thru decmber
</t>
        </r>
      </text>
    </comment>
  </commentList>
</comments>
</file>

<file path=xl/sharedStrings.xml><?xml version="1.0" encoding="utf-8"?>
<sst xmlns="http://schemas.openxmlformats.org/spreadsheetml/2006/main" count="323" uniqueCount="166">
  <si>
    <t>Ordinary Income/Expense</t>
  </si>
  <si>
    <t>Income</t>
  </si>
  <si>
    <t>Conferences</t>
  </si>
  <si>
    <t>Boiler Operations</t>
  </si>
  <si>
    <t>Industrial Emissions</t>
  </si>
  <si>
    <t>Total Conferences</t>
  </si>
  <si>
    <t>Boiler Operation Exhibit Booths</t>
  </si>
  <si>
    <t>IECT Exhibit Booths</t>
  </si>
  <si>
    <t>Total Exhibit Booths</t>
  </si>
  <si>
    <t>Total Income</t>
  </si>
  <si>
    <t>Interest Income</t>
  </si>
  <si>
    <t>Meeting Income</t>
  </si>
  <si>
    <t>Annual Mtg Income</t>
  </si>
  <si>
    <t>Spouse Tour</t>
  </si>
  <si>
    <t>Golf &amp; Club Rentals</t>
  </si>
  <si>
    <t>Spouse Meals</t>
  </si>
  <si>
    <t>Wednesday Reception</t>
  </si>
  <si>
    <t>Annual Mtg Reception Donation</t>
  </si>
  <si>
    <t>Annual Mtg Income - Other</t>
  </si>
  <si>
    <t>Total Annual Mtg Income</t>
  </si>
  <si>
    <t>Committee Mtg Income</t>
  </si>
  <si>
    <t>December EE</t>
  </si>
  <si>
    <t>June EE</t>
  </si>
  <si>
    <t>March EE</t>
  </si>
  <si>
    <t>September EE</t>
  </si>
  <si>
    <t>Total Committee Mtg Income</t>
  </si>
  <si>
    <t>Total Meeting Income</t>
  </si>
  <si>
    <t>Active Member</t>
  </si>
  <si>
    <t>Associate Member</t>
  </si>
  <si>
    <t>Small Entity Member</t>
  </si>
  <si>
    <t>University Member</t>
  </si>
  <si>
    <t>Total Membership Dues</t>
  </si>
  <si>
    <t>Sales</t>
  </si>
  <si>
    <t>Expense</t>
  </si>
  <si>
    <t>Legal/Government Expenses</t>
  </si>
  <si>
    <t>Legal Support</t>
  </si>
  <si>
    <t>Legal</t>
  </si>
  <si>
    <t>Legal Expenses</t>
  </si>
  <si>
    <t>Total Legal Support</t>
  </si>
  <si>
    <t>Technical Assistance</t>
  </si>
  <si>
    <t>Technical Assistance Expenses</t>
  </si>
  <si>
    <t>Total Technical Assistance</t>
  </si>
  <si>
    <t>Coalition Activity</t>
  </si>
  <si>
    <t>Taxes</t>
  </si>
  <si>
    <t>Total Legal/Government Expenses</t>
  </si>
  <si>
    <t>Exhibit Booth Expenses</t>
  </si>
  <si>
    <t>Total Exhibit Booth Expenses</t>
  </si>
  <si>
    <t>Conference Expenses</t>
  </si>
  <si>
    <t>Total Conference Expenses</t>
  </si>
  <si>
    <t>Insurance</t>
  </si>
  <si>
    <t>Business Insurance</t>
  </si>
  <si>
    <t>Director Officers' Liability</t>
  </si>
  <si>
    <t>Health Insurance</t>
  </si>
  <si>
    <t>Staff Life Insurance</t>
  </si>
  <si>
    <t>Worker's Compensation Insurance</t>
  </si>
  <si>
    <t>Total Insurance</t>
  </si>
  <si>
    <t>Meeting Expenses</t>
  </si>
  <si>
    <t>Annual Mtg Expense</t>
  </si>
  <si>
    <t>Committee Mtg Expense</t>
  </si>
  <si>
    <t>Total Committee Mtg Expense</t>
  </si>
  <si>
    <t>Meeting Expenses - Other</t>
  </si>
  <si>
    <t>Total Meeting Expenses</t>
  </si>
  <si>
    <t>Office Expenses</t>
  </si>
  <si>
    <t>Audit</t>
  </si>
  <si>
    <t>Accounting Services</t>
  </si>
  <si>
    <t>Bank Service Charges</t>
  </si>
  <si>
    <t>Bank Service Charge - Other</t>
  </si>
  <si>
    <t>Credit Card Processing Fee</t>
  </si>
  <si>
    <t>AMEX CC Charges</t>
  </si>
  <si>
    <t>PNC CC (Visa/MC) Charges</t>
  </si>
  <si>
    <t>Total Bank Service Charges</t>
  </si>
  <si>
    <t>Office Expenses- Other</t>
  </si>
  <si>
    <t>Printing &amp; Reproduction</t>
  </si>
  <si>
    <t>Storage</t>
  </si>
  <si>
    <t>Supplies</t>
  </si>
  <si>
    <t>Higher Logic</t>
  </si>
  <si>
    <t>Total Office Expenses- Other</t>
  </si>
  <si>
    <t>Computer Expenses</t>
  </si>
  <si>
    <t>Copier</t>
  </si>
  <si>
    <t>Office Rent</t>
  </si>
  <si>
    <t>Internet Expenses</t>
  </si>
  <si>
    <t>Travel &amp; Entertainment Expense</t>
  </si>
  <si>
    <t>Postage &amp; Delivery Services</t>
  </si>
  <si>
    <t>Outside Organizations &amp; Dues</t>
  </si>
  <si>
    <t>Telephone Expenses</t>
  </si>
  <si>
    <t>Subscriptions &amp; Publications</t>
  </si>
  <si>
    <t>Payroll Preparation</t>
  </si>
  <si>
    <t>Total Office Expenses</t>
  </si>
  <si>
    <t>Salaries</t>
  </si>
  <si>
    <t>Salaries - Other</t>
  </si>
  <si>
    <t>Pension 401K</t>
  </si>
  <si>
    <t>CIBO FICA</t>
  </si>
  <si>
    <t>Total Salaries</t>
  </si>
  <si>
    <t>Total Expense</t>
  </si>
  <si>
    <t>Net Ordinary Income</t>
  </si>
  <si>
    <t>Net Income</t>
  </si>
  <si>
    <t>Technical Assistance - Carl B</t>
  </si>
  <si>
    <t>Conference Expenses - Imp Sust</t>
  </si>
  <si>
    <t>Jan - Dec 20</t>
  </si>
  <si>
    <t>Jan 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</si>
  <si>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</si>
  <si>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</si>
  <si>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</si>
  <si>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</si>
  <si>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</si>
  <si>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</si>
  <si>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</si>
  <si>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</si>
  <si>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</si>
  <si>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</si>
  <si>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</si>
  <si>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2020 PROJECTED BUDGET GUESS</t>
  </si>
  <si>
    <t>2021 PROJECTED BUDGET GUESS</t>
  </si>
  <si>
    <t>2020t</t>
  </si>
  <si>
    <t>$ Over 2020</t>
  </si>
  <si>
    <t>Jan - Dec 21</t>
  </si>
  <si>
    <t>Dec 2021</t>
  </si>
  <si>
    <t>Nov 2021</t>
  </si>
  <si>
    <t>Oct 2021</t>
  </si>
  <si>
    <t>Sep 2021</t>
  </si>
  <si>
    <t>Aug 2021</t>
  </si>
  <si>
    <t>Jul 2021</t>
  </si>
  <si>
    <t>Jun 2021</t>
  </si>
  <si>
    <t>May 2021</t>
  </si>
  <si>
    <t>Apr 2021</t>
  </si>
  <si>
    <t>Mar 2021</t>
  </si>
  <si>
    <t>Feb 2021</t>
  </si>
  <si>
    <t>Jan 2021</t>
  </si>
  <si>
    <t>Total</t>
  </si>
  <si>
    <t>Pension</t>
  </si>
  <si>
    <t>total</t>
  </si>
  <si>
    <t>bonus</t>
  </si>
  <si>
    <t>Monthly</t>
  </si>
  <si>
    <t>gail</t>
  </si>
  <si>
    <t>BJ</t>
  </si>
  <si>
    <t>Bob</t>
  </si>
  <si>
    <t>Salary</t>
  </si>
  <si>
    <t>Candy</t>
  </si>
  <si>
    <t>Tiffany</t>
  </si>
  <si>
    <t>Part time</t>
  </si>
  <si>
    <t>hourl</t>
  </si>
  <si>
    <t>hourly</t>
  </si>
  <si>
    <t>Cash on Hand</t>
  </si>
  <si>
    <t>Checking</t>
  </si>
  <si>
    <t>Money Market</t>
  </si>
  <si>
    <t>Bank CDs</t>
  </si>
  <si>
    <t>CD Identificer</t>
  </si>
  <si>
    <t>Value &amp; Rollover Month</t>
  </si>
  <si>
    <t>Borker CDs</t>
  </si>
  <si>
    <t>CD Identifyer</t>
  </si>
  <si>
    <t>Brokerage Cash</t>
  </si>
  <si>
    <t>The beginning of the month</t>
  </si>
  <si>
    <t>Savings &amp; investments</t>
  </si>
  <si>
    <t>Total Checking</t>
  </si>
  <si>
    <t>Jan-Aug</t>
  </si>
  <si>
    <t>Aug-Dec</t>
  </si>
  <si>
    <t>Implementing Sustainability</t>
  </si>
  <si>
    <t>Recovery of PNC CC (Visa/MC) Charges [NET OUT EXPENSE BELOW]</t>
  </si>
  <si>
    <t>Membership Dues [ALL INCOME in Row 37]</t>
  </si>
  <si>
    <t>Exhibit Booths [NET ZERO WITH EXPENSE]</t>
  </si>
  <si>
    <t>FISCAL YEAR 2020 BUDGET (JAN 1 - DEC 31)</t>
  </si>
  <si>
    <t>DISCRETIONARY?</t>
  </si>
  <si>
    <t>X</t>
  </si>
  <si>
    <t>Total Income (Conferences and Exhibit Booths)</t>
  </si>
  <si>
    <t>Jan - Dec 20 CHECK</t>
  </si>
  <si>
    <t>Cash Transferred from On-hand Reserves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</si>
</sst>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\-#,##0.00"/>
    <numFmt numFmtId="165" formatCode="0_)"/>
    <numFmt numFmtId="166" formatCode="_([$$-409]* #,##0.00_);_([$$-409]* \(#,##0.00\);_([$$-409]* &quot;-&quot;??_);_(@_)"/>
    <numFmt numFmtId="167" formatCode="&quot;$&quot;#,##0.00"/>
    <numFmt numFmtId="168" formatCode="0.00_);[Red]\(0.00\)"/>
  </numFmts>
  <fonts count="14" x14ac:knownFonts="1">
    <font>
      <sz val="11"/>
      <color theme="1"/>
      <name val="Calibri"/>
      <family val="2"/>
      <scheme val="minor"/>
    </font>
    <font>
      <b/>
      <sz val="8"/>
      <color rgb="FF323232"/>
      <name val="Arial"/>
      <family val="2"/>
    </font>
    <font>
      <sz val="8"/>
      <color rgb="FF323232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3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2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9" fontId="6" fillId="0" borderId="0" applyFont="0" applyFill="0" applyBorder="0" applyAlignment="0" applyProtection="0"/>
    <xf numFmtId="165" fontId="7" fillId="0" borderId="0"/>
  </cellStyleXfs>
  <cellXfs count="96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49" fontId="2" fillId="0" borderId="0" xfId="0" applyNumberFormat="1" applyFont="1"/>
    <xf numFmtId="164" fontId="2" fillId="0" borderId="3" xfId="0" applyNumberFormat="1" applyFont="1" applyBorder="1"/>
    <xf numFmtId="164" fontId="2" fillId="0" borderId="0" xfId="0" applyNumberFormat="1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164" fontId="1" fillId="0" borderId="6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164" fontId="4" fillId="0" borderId="0" xfId="0" applyNumberFormat="1" applyFont="1"/>
    <xf numFmtId="165" fontId="7" fillId="0" borderId="0" xfId="3"/>
    <xf numFmtId="39" fontId="8" fillId="0" borderId="0" xfId="3" applyNumberFormat="1" applyFont="1" applyProtection="1"/>
    <xf numFmtId="39" fontId="8" fillId="0" borderId="0" xfId="3" applyNumberFormat="1" applyFont="1" applyAlignment="1" applyProtection="1">
      <alignment horizontal="right"/>
    </xf>
    <xf numFmtId="165" fontId="7" fillId="0" borderId="0" xfId="3" applyBorder="1"/>
    <xf numFmtId="165" fontId="7" fillId="0" borderId="7" xfId="3" applyBorder="1"/>
    <xf numFmtId="9" fontId="8" fillId="0" borderId="0" xfId="2" applyFont="1" applyAlignment="1" applyProtection="1">
      <alignment horizontal="center"/>
    </xf>
    <xf numFmtId="165" fontId="7" fillId="0" borderId="0" xfId="3" applyFont="1"/>
    <xf numFmtId="4" fontId="7" fillId="0" borderId="0" xfId="3" applyNumberFormat="1"/>
    <xf numFmtId="165" fontId="7" fillId="0" borderId="3" xfId="3" applyBorder="1"/>
    <xf numFmtId="165" fontId="7" fillId="0" borderId="1" xfId="3" applyBorder="1"/>
    <xf numFmtId="166" fontId="7" fillId="0" borderId="0" xfId="3" applyNumberFormat="1"/>
    <xf numFmtId="167" fontId="7" fillId="0" borderId="0" xfId="3" applyNumberFormat="1"/>
    <xf numFmtId="165" fontId="7" fillId="0" borderId="0" xfId="3" applyFill="1"/>
    <xf numFmtId="165" fontId="9" fillId="0" borderId="7" xfId="3" applyFont="1" applyBorder="1"/>
    <xf numFmtId="10" fontId="7" fillId="0" borderId="0" xfId="3" applyNumberFormat="1"/>
    <xf numFmtId="10" fontId="7" fillId="0" borderId="7" xfId="3" applyNumberFormat="1" applyBorder="1"/>
    <xf numFmtId="165" fontId="12" fillId="0" borderId="0" xfId="3" applyFont="1"/>
    <xf numFmtId="164" fontId="2" fillId="2" borderId="0" xfId="0" applyNumberFormat="1" applyFont="1" applyFill="1"/>
    <xf numFmtId="49" fontId="2" fillId="2" borderId="0" xfId="0" applyNumberFormat="1" applyFont="1" applyFill="1"/>
    <xf numFmtId="164" fontId="2" fillId="2" borderId="3" xfId="0" applyNumberFormat="1" applyFont="1" applyFill="1" applyBorder="1"/>
    <xf numFmtId="164" fontId="2" fillId="2" borderId="0" xfId="0" applyNumberFormat="1" applyFont="1" applyFill="1" applyBorder="1"/>
    <xf numFmtId="0" fontId="0" fillId="2" borderId="0" xfId="0" applyNumberFormat="1" applyFill="1"/>
    <xf numFmtId="164" fontId="2" fillId="3" borderId="0" xfId="0" applyNumberFormat="1" applyFont="1" applyFill="1"/>
    <xf numFmtId="49" fontId="2" fillId="3" borderId="0" xfId="0" applyNumberFormat="1" applyFont="1" applyFill="1"/>
    <xf numFmtId="49" fontId="2" fillId="4" borderId="0" xfId="0" applyNumberFormat="1" applyFont="1" applyFill="1"/>
    <xf numFmtId="164" fontId="2" fillId="4" borderId="3" xfId="0" applyNumberFormat="1" applyFont="1" applyFill="1" applyBorder="1"/>
    <xf numFmtId="0" fontId="0" fillId="0" borderId="0" xfId="0" applyAlignment="1">
      <alignment horizontal="center"/>
    </xf>
    <xf numFmtId="164" fontId="2" fillId="5" borderId="3" xfId="0" applyNumberFormat="1" applyFont="1" applyFill="1" applyBorder="1"/>
    <xf numFmtId="49" fontId="2" fillId="5" borderId="0" xfId="0" applyNumberFormat="1" applyFont="1" applyFill="1"/>
    <xf numFmtId="49" fontId="1" fillId="4" borderId="0" xfId="0" applyNumberFormat="1" applyFont="1" applyFill="1"/>
    <xf numFmtId="49" fontId="1" fillId="6" borderId="0" xfId="0" applyNumberFormat="1" applyFont="1" applyFill="1"/>
    <xf numFmtId="164" fontId="2" fillId="6" borderId="3" xfId="0" applyNumberFormat="1" applyFont="1" applyFill="1" applyBorder="1"/>
    <xf numFmtId="49" fontId="2" fillId="6" borderId="0" xfId="0" applyNumberFormat="1" applyFont="1" applyFill="1"/>
    <xf numFmtId="49" fontId="1" fillId="2" borderId="0" xfId="0" applyNumberFormat="1" applyFont="1" applyFill="1"/>
    <xf numFmtId="49" fontId="1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/>
    <xf numFmtId="164" fontId="2" fillId="0" borderId="3" xfId="0" applyNumberFormat="1" applyFont="1" applyFill="1" applyBorder="1"/>
    <xf numFmtId="164" fontId="2" fillId="0" borderId="0" xfId="0" applyNumberFormat="1" applyFont="1" applyFill="1" applyBorder="1"/>
    <xf numFmtId="164" fontId="2" fillId="0" borderId="4" xfId="0" applyNumberFormat="1" applyFont="1" applyFill="1" applyBorder="1"/>
    <xf numFmtId="49" fontId="1" fillId="7" borderId="0" xfId="0" applyNumberFormat="1" applyFont="1" applyFill="1"/>
    <xf numFmtId="164" fontId="2" fillId="7" borderId="0" xfId="0" applyNumberFormat="1" applyFont="1" applyFill="1"/>
    <xf numFmtId="49" fontId="2" fillId="7" borderId="0" xfId="0" applyNumberFormat="1" applyFont="1" applyFill="1"/>
    <xf numFmtId="164" fontId="2" fillId="7" borderId="3" xfId="0" applyNumberFormat="1" applyFont="1" applyFill="1" applyBorder="1"/>
    <xf numFmtId="0" fontId="0" fillId="0" borderId="0" xfId="0" applyNumberFormat="1" applyFill="1"/>
    <xf numFmtId="0" fontId="0" fillId="0" borderId="0" xfId="0" applyFill="1"/>
    <xf numFmtId="165" fontId="7" fillId="8" borderId="0" xfId="3" applyFill="1"/>
    <xf numFmtId="10" fontId="7" fillId="8" borderId="0" xfId="3" applyNumberFormat="1" applyFill="1"/>
    <xf numFmtId="165" fontId="7" fillId="8" borderId="3" xfId="3" applyFill="1" applyBorder="1"/>
    <xf numFmtId="10" fontId="7" fillId="8" borderId="7" xfId="3" applyNumberFormat="1" applyFill="1" applyBorder="1"/>
    <xf numFmtId="165" fontId="7" fillId="8" borderId="0" xfId="3" applyFill="1" applyBorder="1"/>
    <xf numFmtId="165" fontId="7" fillId="8" borderId="0" xfId="3" applyFont="1" applyFill="1"/>
    <xf numFmtId="165" fontId="7" fillId="8" borderId="7" xfId="3" applyFill="1" applyBorder="1"/>
    <xf numFmtId="49" fontId="2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64" fontId="4" fillId="0" borderId="0" xfId="0" applyNumberFormat="1" applyFont="1" applyFill="1"/>
    <xf numFmtId="164" fontId="2" fillId="0" borderId="5" xfId="0" applyNumberFormat="1" applyFont="1" applyFill="1" applyBorder="1"/>
    <xf numFmtId="168" fontId="1" fillId="0" borderId="0" xfId="0" applyNumberFormat="1" applyFont="1" applyFill="1"/>
    <xf numFmtId="40" fontId="1" fillId="0" borderId="6" xfId="0" applyNumberFormat="1" applyFont="1" applyFill="1" applyBorder="1"/>
    <xf numFmtId="40" fontId="1" fillId="0" borderId="0" xfId="0" applyNumberFormat="1" applyFont="1" applyFill="1"/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NumberFormat="1" applyFont="1" applyFill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2" fillId="0" borderId="0" xfId="0" applyNumberFormat="1" applyFont="1" applyFill="1" applyAlignment="1" applyProtection="1">
      <alignment horizontal="center" vertical="center"/>
      <protection locked="0"/>
    </xf>
    <xf numFmtId="164" fontId="1" fillId="0" borderId="0" xfId="0" applyNumberFormat="1" applyFont="1" applyFill="1"/>
    <xf numFmtId="1" fontId="2" fillId="2" borderId="0" xfId="0" applyNumberFormat="1" applyFont="1" applyFill="1" applyAlignment="1" applyProtection="1">
      <alignment horizontal="center" vertical="center"/>
      <protection locked="0"/>
    </xf>
    <xf numFmtId="164" fontId="1" fillId="9" borderId="0" xfId="0" applyNumberFormat="1" applyFont="1" applyFill="1"/>
    <xf numFmtId="164" fontId="1" fillId="9" borderId="5" xfId="0" applyNumberFormat="1" applyFont="1" applyFill="1" applyBorder="1"/>
    <xf numFmtId="40" fontId="1" fillId="10" borderId="6" xfId="0" applyNumberFormat="1" applyFont="1" applyFill="1" applyBorder="1"/>
    <xf numFmtId="40" fontId="1" fillId="0" borderId="0" xfId="0" applyNumberFormat="1" applyFont="1" applyFill="1" applyAlignment="1">
      <alignment horizontal="left"/>
    </xf>
    <xf numFmtId="0" fontId="1" fillId="0" borderId="0" xfId="0" applyNumberFormat="1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Normal" xfId="0" builtinId="0"/>
    <cellStyle name="Normal 2" xfId="1"/>
    <cellStyle name="Normal_01budgetproposed012501" xfId="3"/>
    <cellStyle name="Percent" xfId="2" builtinId="5"/>
  </cellStyles>
  <dxfs count="0"/>
  <tableStyles count="0" defaultTableStyle="TableStyleMedium2" defaultPivotStyle="PivotStyleLight16"/>
  <colors>
    <mruColors>
      <color rgb="FFFF99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1"/>
  <sheetViews>
    <sheetView tabSelected="1" zoomScaleNormal="100" workbookViewId="0">
      <pane xSplit="6" ySplit="2" topLeftCell="L27" activePane="bottomRight" state="frozen"/>
      <selection pane="topRight" activeCell="G1" sqref="G1"/>
      <selection pane="bottomLeft" activeCell="A3" sqref="A3"/>
      <selection pane="bottomRight" activeCell="F111" sqref="F111"/>
    </sheetView>
  </sheetViews>
  <sheetFormatPr defaultColWidth="9.140625" defaultRowHeight="15" x14ac:dyDescent="0.25"/>
  <cols>
    <col min="1" max="5" width="3" style="81" customWidth="1"/>
    <col min="6" max="6" width="29.42578125" style="81" customWidth="1"/>
    <col min="7" max="7" width="11.28515625" style="61" customWidth="1"/>
    <col min="8" max="8" width="10.28515625" style="61" customWidth="1"/>
    <col min="9" max="9" width="11.5703125" style="61" customWidth="1"/>
    <col min="10" max="10" width="10.5703125" style="61" customWidth="1"/>
    <col min="11" max="11" width="12.7109375" style="61" customWidth="1"/>
    <col min="12" max="12" width="11" style="61" customWidth="1"/>
    <col min="13" max="13" width="10.5703125" style="61" bestFit="1" customWidth="1"/>
    <col min="14" max="14" width="11" style="61" customWidth="1"/>
    <col min="15" max="16" width="11.140625" style="61" customWidth="1"/>
    <col min="17" max="17" width="12.28515625" style="61" customWidth="1"/>
    <col min="18" max="18" width="11.5703125" style="61" customWidth="1"/>
    <col min="19" max="19" width="12.140625" style="61" customWidth="1"/>
    <col min="20" max="20" width="17" style="61" customWidth="1"/>
    <col min="21" max="21" width="13.5703125" style="83" customWidth="1"/>
    <col min="22" max="16384" width="9.140625" style="61"/>
  </cols>
  <sheetData>
    <row r="1" spans="1:21" ht="32.25" thickBot="1" x14ac:dyDescent="0.55000000000000004">
      <c r="A1" s="50"/>
      <c r="B1" s="50"/>
      <c r="C1" s="50"/>
      <c r="D1" s="50"/>
      <c r="E1" s="50"/>
      <c r="F1" s="50"/>
      <c r="G1" s="92" t="s">
        <v>160</v>
      </c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21" s="73" customFormat="1" ht="16.5" thickTop="1" thickBot="1" x14ac:dyDescent="0.3">
      <c r="A2" s="70"/>
      <c r="B2" s="70"/>
      <c r="C2" s="70"/>
      <c r="D2" s="70"/>
      <c r="E2" s="70"/>
      <c r="F2" s="70"/>
      <c r="G2" s="71" t="s">
        <v>99</v>
      </c>
      <c r="H2" s="71" t="s">
        <v>100</v>
      </c>
      <c r="I2" s="71" t="s">
        <v>101</v>
      </c>
      <c r="J2" s="71" t="s">
        <v>102</v>
      </c>
      <c r="K2" s="71" t="s">
        <v>103</v>
      </c>
      <c r="L2" s="71" t="s">
        <v>104</v>
      </c>
      <c r="M2" s="71" t="s">
        <v>105</v>
      </c>
      <c r="N2" s="71" t="s">
        <v>106</v>
      </c>
      <c r="O2" s="71" t="s">
        <v>107</v>
      </c>
      <c r="P2" s="71" t="s">
        <v>108</v>
      </c>
      <c r="Q2" s="71" t="s">
        <v>109</v>
      </c>
      <c r="R2" s="71" t="s">
        <v>110</v>
      </c>
      <c r="S2" s="71" t="s">
        <v>98</v>
      </c>
      <c r="T2" s="71" t="s">
        <v>164</v>
      </c>
      <c r="U2" s="72" t="s">
        <v>161</v>
      </c>
    </row>
    <row r="3" spans="1:21" ht="15.75" thickTop="1" x14ac:dyDescent="0.25">
      <c r="A3" s="50"/>
      <c r="B3" s="50" t="s">
        <v>0</v>
      </c>
      <c r="C3" s="50"/>
      <c r="D3" s="50"/>
      <c r="E3" s="50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69"/>
    </row>
    <row r="4" spans="1:21" x14ac:dyDescent="0.25">
      <c r="A4" s="50"/>
      <c r="B4" s="50"/>
      <c r="C4" s="50" t="s">
        <v>1</v>
      </c>
      <c r="D4" s="50"/>
      <c r="E4" s="50"/>
      <c r="F4" s="50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69"/>
    </row>
    <row r="5" spans="1:21" x14ac:dyDescent="0.25">
      <c r="A5" s="50"/>
      <c r="B5" s="50"/>
      <c r="C5" s="50"/>
      <c r="D5" s="50" t="s">
        <v>2</v>
      </c>
      <c r="E5" s="50"/>
      <c r="F5" s="50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69"/>
    </row>
    <row r="6" spans="1:21" x14ac:dyDescent="0.25">
      <c r="A6" s="50"/>
      <c r="B6" s="50"/>
      <c r="C6" s="50"/>
      <c r="D6" s="50"/>
      <c r="E6" s="50" t="s">
        <v>3</v>
      </c>
      <c r="F6" s="50"/>
      <c r="G6" s="51"/>
      <c r="H6" s="51">
        <v>1500</v>
      </c>
      <c r="I6" s="51">
        <v>5000</v>
      </c>
      <c r="J6" s="51">
        <v>15000</v>
      </c>
      <c r="K6" s="51">
        <v>9000</v>
      </c>
      <c r="L6" s="51">
        <v>600</v>
      </c>
      <c r="M6" s="51"/>
      <c r="N6" s="51"/>
      <c r="O6" s="51"/>
      <c r="P6" s="51"/>
      <c r="Q6" s="51"/>
      <c r="R6" s="51"/>
      <c r="S6" s="51">
        <f>ROUND(G6+H6+I6+J6+K6+L6+M6+N6+O6+P6+Q6+R6,5)</f>
        <v>31100</v>
      </c>
      <c r="T6" s="51">
        <f>SUM(G6:R6)</f>
        <v>31100</v>
      </c>
      <c r="U6" s="69"/>
    </row>
    <row r="7" spans="1:21" ht="15.75" thickBot="1" x14ac:dyDescent="0.3">
      <c r="A7" s="50"/>
      <c r="B7" s="50"/>
      <c r="C7" s="50"/>
      <c r="D7" s="50"/>
      <c r="E7" s="50" t="s">
        <v>4</v>
      </c>
      <c r="F7" s="50"/>
      <c r="G7" s="53"/>
      <c r="H7" s="53"/>
      <c r="I7" s="53"/>
      <c r="J7" s="53">
        <v>3500</v>
      </c>
      <c r="K7" s="53">
        <v>5550</v>
      </c>
      <c r="L7" s="53">
        <v>8000</v>
      </c>
      <c r="M7" s="53">
        <v>24000</v>
      </c>
      <c r="N7" s="53">
        <v>1575</v>
      </c>
      <c r="O7" s="53"/>
      <c r="P7" s="53"/>
      <c r="Q7" s="53"/>
      <c r="R7" s="53"/>
      <c r="S7" s="53">
        <f>ROUND(G7+H7+I7+J7+K7+L7+M7+N7+O7+P7+Q7+R7,5)</f>
        <v>42625</v>
      </c>
      <c r="T7" s="53">
        <f>SUM(G7:R7)</f>
        <v>42625</v>
      </c>
      <c r="U7" s="69"/>
    </row>
    <row r="8" spans="1:21" x14ac:dyDescent="0.25">
      <c r="A8" s="50"/>
      <c r="B8" s="50"/>
      <c r="C8" s="50"/>
      <c r="D8" s="50" t="s">
        <v>5</v>
      </c>
      <c r="E8" s="50"/>
      <c r="F8" s="50"/>
      <c r="G8" s="51">
        <f t="shared" ref="G8:R8" si="0">ROUND(SUM(G5:G7),5)</f>
        <v>0</v>
      </c>
      <c r="H8" s="51">
        <f t="shared" si="0"/>
        <v>1500</v>
      </c>
      <c r="I8" s="51">
        <f t="shared" si="0"/>
        <v>5000</v>
      </c>
      <c r="J8" s="51">
        <f t="shared" si="0"/>
        <v>18500</v>
      </c>
      <c r="K8" s="51">
        <f t="shared" si="0"/>
        <v>14550</v>
      </c>
      <c r="L8" s="51">
        <f t="shared" si="0"/>
        <v>8600</v>
      </c>
      <c r="M8" s="51">
        <f t="shared" si="0"/>
        <v>24000</v>
      </c>
      <c r="N8" s="51">
        <f t="shared" si="0"/>
        <v>1575</v>
      </c>
      <c r="O8" s="51">
        <f t="shared" si="0"/>
        <v>0</v>
      </c>
      <c r="P8" s="51">
        <f t="shared" si="0"/>
        <v>0</v>
      </c>
      <c r="Q8" s="51">
        <f t="shared" si="0"/>
        <v>0</v>
      </c>
      <c r="R8" s="51">
        <f t="shared" si="0"/>
        <v>0</v>
      </c>
      <c r="S8" s="51">
        <f>ROUND(G8+H8+I8+J8+K8+L8+M8+N8+O8+P8+Q8+R8,5)</f>
        <v>73725</v>
      </c>
      <c r="T8" s="51">
        <f>SUM(G8:R8)</f>
        <v>73725</v>
      </c>
      <c r="U8" s="69"/>
    </row>
    <row r="9" spans="1:21" x14ac:dyDescent="0.25">
      <c r="A9" s="50"/>
      <c r="B9" s="50"/>
      <c r="C9" s="50"/>
      <c r="D9" s="50" t="s">
        <v>1</v>
      </c>
      <c r="E9" s="50"/>
      <c r="F9" s="50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69"/>
    </row>
    <row r="10" spans="1:21" x14ac:dyDescent="0.25">
      <c r="A10" s="50"/>
      <c r="B10" s="50"/>
      <c r="C10" s="50"/>
      <c r="D10" s="50"/>
      <c r="E10" s="50" t="s">
        <v>159</v>
      </c>
      <c r="F10" s="50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69"/>
    </row>
    <row r="11" spans="1:21" x14ac:dyDescent="0.25">
      <c r="A11" s="50"/>
      <c r="B11" s="50"/>
      <c r="C11" s="50"/>
      <c r="D11" s="50"/>
      <c r="E11" s="50"/>
      <c r="F11" s="50" t="s">
        <v>6</v>
      </c>
      <c r="G11" s="51"/>
      <c r="H11" s="51"/>
      <c r="I11" s="51"/>
      <c r="J11" s="51"/>
      <c r="K11" s="51">
        <v>9000</v>
      </c>
      <c r="L11" s="51"/>
      <c r="M11" s="51"/>
      <c r="N11" s="51"/>
      <c r="O11" s="51"/>
      <c r="P11" s="51"/>
      <c r="Q11" s="51"/>
      <c r="R11" s="51"/>
      <c r="S11" s="51">
        <f>ROUND(G11+H11+I11+J11+K11+L11+M11+N11+O11+P11+Q11+R11,5)</f>
        <v>9000</v>
      </c>
      <c r="T11" s="51">
        <f t="shared" ref="T11:T13" si="1">SUM(G11:R11)</f>
        <v>9000</v>
      </c>
      <c r="U11" s="69"/>
    </row>
    <row r="12" spans="1:21" ht="15.75" thickBot="1" x14ac:dyDescent="0.3">
      <c r="A12" s="50"/>
      <c r="B12" s="50"/>
      <c r="C12" s="50"/>
      <c r="D12" s="50"/>
      <c r="E12" s="50"/>
      <c r="F12" s="50" t="s">
        <v>7</v>
      </c>
      <c r="G12" s="54"/>
      <c r="H12" s="54"/>
      <c r="I12" s="54"/>
      <c r="J12" s="54"/>
      <c r="K12" s="54"/>
      <c r="L12" s="54"/>
      <c r="M12" s="54">
        <v>6000</v>
      </c>
      <c r="N12" s="54"/>
      <c r="O12" s="54"/>
      <c r="P12" s="54"/>
      <c r="Q12" s="54"/>
      <c r="R12" s="54"/>
      <c r="S12" s="54">
        <f>ROUND(G12+H12+I12+J12+K12+L12+M12+N12+O12+P12+Q12+R12,5)</f>
        <v>6000</v>
      </c>
      <c r="T12" s="54">
        <f t="shared" si="1"/>
        <v>6000</v>
      </c>
      <c r="U12" s="69"/>
    </row>
    <row r="13" spans="1:21" ht="15.75" thickBot="1" x14ac:dyDescent="0.3">
      <c r="A13" s="50"/>
      <c r="B13" s="50"/>
      <c r="C13" s="50"/>
      <c r="D13" s="50"/>
      <c r="E13" s="50" t="s">
        <v>8</v>
      </c>
      <c r="F13" s="50"/>
      <c r="G13" s="55">
        <f>SUM(G11:G12)</f>
        <v>0</v>
      </c>
      <c r="H13" s="55">
        <f t="shared" ref="H13:R13" si="2">SUM(H11:H12)</f>
        <v>0</v>
      </c>
      <c r="I13" s="55">
        <f t="shared" si="2"/>
        <v>0</v>
      </c>
      <c r="J13" s="55">
        <f t="shared" si="2"/>
        <v>0</v>
      </c>
      <c r="K13" s="55">
        <f t="shared" si="2"/>
        <v>9000</v>
      </c>
      <c r="L13" s="55">
        <f t="shared" si="2"/>
        <v>0</v>
      </c>
      <c r="M13" s="55">
        <f t="shared" si="2"/>
        <v>6000</v>
      </c>
      <c r="N13" s="55">
        <f t="shared" si="2"/>
        <v>0</v>
      </c>
      <c r="O13" s="55">
        <f t="shared" si="2"/>
        <v>0</v>
      </c>
      <c r="P13" s="55">
        <f t="shared" si="2"/>
        <v>0</v>
      </c>
      <c r="Q13" s="55">
        <f t="shared" si="2"/>
        <v>0</v>
      </c>
      <c r="R13" s="55">
        <f t="shared" si="2"/>
        <v>0</v>
      </c>
      <c r="S13" s="55">
        <f>ROUND(G13+H13+I13+J13+K13+L13+M13+N13+O13+P13+Q13+R13,5)</f>
        <v>15000</v>
      </c>
      <c r="T13" s="55">
        <f t="shared" si="1"/>
        <v>15000</v>
      </c>
      <c r="U13" s="69"/>
    </row>
    <row r="14" spans="1:21" x14ac:dyDescent="0.25">
      <c r="A14" s="50"/>
      <c r="B14" s="50"/>
      <c r="C14" s="50"/>
      <c r="D14" s="50" t="s">
        <v>163</v>
      </c>
      <c r="E14" s="50"/>
      <c r="F14" s="50"/>
      <c r="G14" s="51">
        <f>SUM(G8+G13)</f>
        <v>0</v>
      </c>
      <c r="H14" s="51">
        <f t="shared" ref="H14:M14" si="3">SUM(H8+H13)</f>
        <v>1500</v>
      </c>
      <c r="I14" s="51">
        <f t="shared" si="3"/>
        <v>5000</v>
      </c>
      <c r="J14" s="51">
        <f t="shared" si="3"/>
        <v>18500</v>
      </c>
      <c r="K14" s="51">
        <f t="shared" si="3"/>
        <v>23550</v>
      </c>
      <c r="L14" s="51">
        <f t="shared" si="3"/>
        <v>8600</v>
      </c>
      <c r="M14" s="51">
        <f t="shared" si="3"/>
        <v>30000</v>
      </c>
      <c r="N14" s="51">
        <f t="shared" ref="N14" si="4">SUM(N8+N13)</f>
        <v>1575</v>
      </c>
      <c r="O14" s="51">
        <f t="shared" ref="O14" si="5">SUM(O8+O13)</f>
        <v>0</v>
      </c>
      <c r="P14" s="51">
        <f t="shared" ref="P14" si="6">SUM(P8+P13)</f>
        <v>0</v>
      </c>
      <c r="Q14" s="51">
        <f t="shared" ref="Q14" si="7">SUM(Q8+Q13)</f>
        <v>0</v>
      </c>
      <c r="R14" s="51">
        <f t="shared" ref="R14" si="8">SUM(R8+R13)</f>
        <v>0</v>
      </c>
      <c r="S14" s="51">
        <f>ROUND(G14+H14+I14+J14+K14+L14+M14+N14+O14+P14+Q14+R14,5)</f>
        <v>88725</v>
      </c>
      <c r="T14" s="51">
        <f>SUM(G14:R14)</f>
        <v>88725</v>
      </c>
      <c r="U14" s="69"/>
    </row>
    <row r="15" spans="1:21" x14ac:dyDescent="0.25">
      <c r="A15" s="50"/>
      <c r="B15" s="50"/>
      <c r="C15" s="50"/>
      <c r="D15" s="50" t="s">
        <v>10</v>
      </c>
      <c r="E15" s="50"/>
      <c r="F15" s="50"/>
      <c r="G15" s="51">
        <v>550</v>
      </c>
      <c r="H15" s="51">
        <v>550</v>
      </c>
      <c r="I15" s="51">
        <v>550</v>
      </c>
      <c r="J15" s="51">
        <v>550</v>
      </c>
      <c r="K15" s="51">
        <v>550</v>
      </c>
      <c r="L15" s="51">
        <v>550</v>
      </c>
      <c r="M15" s="51">
        <v>550</v>
      </c>
      <c r="N15" s="51">
        <v>550</v>
      </c>
      <c r="O15" s="51">
        <v>550</v>
      </c>
      <c r="P15" s="51">
        <v>550</v>
      </c>
      <c r="Q15" s="51">
        <v>550</v>
      </c>
      <c r="R15" s="51">
        <v>550</v>
      </c>
      <c r="S15" s="51">
        <f>ROUND(G15+H15+I15+J15+K15+L15+M15+N15+O15+P15+Q15+R15,5)</f>
        <v>6600</v>
      </c>
      <c r="T15" s="85">
        <f>SUM(G15:R15)</f>
        <v>6600</v>
      </c>
      <c r="U15" s="69"/>
    </row>
    <row r="16" spans="1:21" x14ac:dyDescent="0.25">
      <c r="A16" s="50"/>
      <c r="B16" s="50"/>
      <c r="C16" s="50"/>
      <c r="D16" s="50" t="s">
        <v>11</v>
      </c>
      <c r="E16" s="50"/>
      <c r="F16" s="50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69"/>
    </row>
    <row r="17" spans="1:21" x14ac:dyDescent="0.25">
      <c r="A17" s="50"/>
      <c r="B17" s="50"/>
      <c r="C17" s="50"/>
      <c r="D17" s="50"/>
      <c r="E17" s="50" t="s">
        <v>12</v>
      </c>
      <c r="F17" s="50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69"/>
    </row>
    <row r="18" spans="1:21" x14ac:dyDescent="0.25">
      <c r="A18" s="50"/>
      <c r="B18" s="50"/>
      <c r="C18" s="50"/>
      <c r="D18" s="50"/>
      <c r="E18" s="50"/>
      <c r="F18" s="50" t="s">
        <v>13</v>
      </c>
      <c r="G18" s="51"/>
      <c r="H18" s="51"/>
      <c r="I18" s="51"/>
      <c r="J18" s="51"/>
      <c r="K18" s="51"/>
      <c r="L18" s="51"/>
      <c r="M18" s="51">
        <v>800</v>
      </c>
      <c r="N18" s="51">
        <v>800</v>
      </c>
      <c r="O18" s="51">
        <v>1500</v>
      </c>
      <c r="P18" s="51">
        <v>200</v>
      </c>
      <c r="Q18" s="51"/>
      <c r="R18" s="51"/>
      <c r="S18" s="51">
        <f t="shared" ref="S18:S24" si="9">ROUND(G18+H18+I18+J18+K18+L18+M18+N18+O18+P18+Q18+R18,5)</f>
        <v>3300</v>
      </c>
      <c r="T18" s="51">
        <f>SUM(G18:R18)</f>
        <v>3300</v>
      </c>
      <c r="U18" s="69"/>
    </row>
    <row r="19" spans="1:21" x14ac:dyDescent="0.25">
      <c r="A19" s="50"/>
      <c r="B19" s="50"/>
      <c r="C19" s="50"/>
      <c r="D19" s="50"/>
      <c r="E19" s="50"/>
      <c r="F19" s="50" t="s">
        <v>14</v>
      </c>
      <c r="G19" s="51"/>
      <c r="H19" s="51"/>
      <c r="I19" s="51"/>
      <c r="J19" s="51"/>
      <c r="K19" s="51"/>
      <c r="L19" s="51"/>
      <c r="M19" s="51"/>
      <c r="N19" s="51">
        <v>250</v>
      </c>
      <c r="O19" s="51">
        <v>1900</v>
      </c>
      <c r="P19" s="51">
        <v>850</v>
      </c>
      <c r="Q19" s="51"/>
      <c r="R19" s="51"/>
      <c r="S19" s="51">
        <f t="shared" si="9"/>
        <v>3000</v>
      </c>
      <c r="T19" s="51">
        <f t="shared" ref="T19:T23" si="10">SUM(G19:R19)</f>
        <v>3000</v>
      </c>
      <c r="U19" s="69"/>
    </row>
    <row r="20" spans="1:21" x14ac:dyDescent="0.25">
      <c r="A20" s="50"/>
      <c r="B20" s="50"/>
      <c r="C20" s="50"/>
      <c r="D20" s="50"/>
      <c r="E20" s="50"/>
      <c r="F20" s="50" t="s">
        <v>15</v>
      </c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>
        <f t="shared" si="9"/>
        <v>0</v>
      </c>
      <c r="T20" s="51">
        <f t="shared" si="10"/>
        <v>0</v>
      </c>
      <c r="U20" s="69"/>
    </row>
    <row r="21" spans="1:21" x14ac:dyDescent="0.25">
      <c r="A21" s="50"/>
      <c r="B21" s="50"/>
      <c r="C21" s="50"/>
      <c r="D21" s="50"/>
      <c r="E21" s="50"/>
      <c r="F21" s="50" t="s">
        <v>16</v>
      </c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>
        <f t="shared" si="9"/>
        <v>0</v>
      </c>
      <c r="T21" s="51">
        <f t="shared" si="10"/>
        <v>0</v>
      </c>
      <c r="U21" s="69"/>
    </row>
    <row r="22" spans="1:21" x14ac:dyDescent="0.25">
      <c r="A22" s="50"/>
      <c r="B22" s="50"/>
      <c r="C22" s="50"/>
      <c r="D22" s="50"/>
      <c r="E22" s="50"/>
      <c r="F22" s="50" t="s">
        <v>17</v>
      </c>
      <c r="G22" s="51"/>
      <c r="H22" s="51"/>
      <c r="I22" s="51"/>
      <c r="J22" s="51"/>
      <c r="K22" s="51"/>
      <c r="L22" s="51"/>
      <c r="M22" s="51"/>
      <c r="N22" s="51">
        <v>1200</v>
      </c>
      <c r="O22" s="51">
        <v>200</v>
      </c>
      <c r="P22" s="51">
        <v>200</v>
      </c>
      <c r="Q22" s="51"/>
      <c r="R22" s="51"/>
      <c r="S22" s="51">
        <f t="shared" si="9"/>
        <v>1600</v>
      </c>
      <c r="T22" s="51">
        <f t="shared" si="10"/>
        <v>1600</v>
      </c>
      <c r="U22" s="69"/>
    </row>
    <row r="23" spans="1:21" ht="15.75" thickBot="1" x14ac:dyDescent="0.3">
      <c r="A23" s="50"/>
      <c r="B23" s="50"/>
      <c r="C23" s="50"/>
      <c r="D23" s="50"/>
      <c r="E23" s="50"/>
      <c r="F23" s="50" t="s">
        <v>18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1500</v>
      </c>
      <c r="M23" s="53">
        <v>4400</v>
      </c>
      <c r="N23" s="53">
        <v>7000</v>
      </c>
      <c r="O23" s="53">
        <v>14500</v>
      </c>
      <c r="P23" s="53">
        <v>13600</v>
      </c>
      <c r="Q23" s="53"/>
      <c r="R23" s="53">
        <v>0</v>
      </c>
      <c r="S23" s="53">
        <f t="shared" si="9"/>
        <v>41000</v>
      </c>
      <c r="T23" s="53">
        <f t="shared" si="10"/>
        <v>41000</v>
      </c>
      <c r="U23" s="69"/>
    </row>
    <row r="24" spans="1:21" x14ac:dyDescent="0.25">
      <c r="A24" s="50"/>
      <c r="B24" s="50"/>
      <c r="C24" s="50"/>
      <c r="D24" s="50"/>
      <c r="E24" s="50" t="s">
        <v>19</v>
      </c>
      <c r="F24" s="50"/>
      <c r="G24" s="51">
        <f>SUM(G18:G23)</f>
        <v>0</v>
      </c>
      <c r="H24" s="51">
        <f t="shared" ref="H24:R24" si="11">SUM(H18:H23)</f>
        <v>0</v>
      </c>
      <c r="I24" s="51">
        <f t="shared" si="11"/>
        <v>0</v>
      </c>
      <c r="J24" s="51">
        <f t="shared" si="11"/>
        <v>0</v>
      </c>
      <c r="K24" s="51">
        <f t="shared" si="11"/>
        <v>0</v>
      </c>
      <c r="L24" s="51">
        <f t="shared" si="11"/>
        <v>1500</v>
      </c>
      <c r="M24" s="51">
        <f t="shared" si="11"/>
        <v>5200</v>
      </c>
      <c r="N24" s="51">
        <f t="shared" si="11"/>
        <v>9250</v>
      </c>
      <c r="O24" s="51">
        <f t="shared" si="11"/>
        <v>18100</v>
      </c>
      <c r="P24" s="51">
        <f t="shared" si="11"/>
        <v>14850</v>
      </c>
      <c r="Q24" s="51">
        <f t="shared" si="11"/>
        <v>0</v>
      </c>
      <c r="R24" s="51">
        <f t="shared" si="11"/>
        <v>0</v>
      </c>
      <c r="S24" s="51">
        <f t="shared" si="9"/>
        <v>48900</v>
      </c>
      <c r="T24" s="51">
        <f>SUM(T18:T23)</f>
        <v>48900</v>
      </c>
      <c r="U24" s="69"/>
    </row>
    <row r="25" spans="1:21" x14ac:dyDescent="0.25">
      <c r="A25" s="50"/>
      <c r="B25" s="50"/>
      <c r="C25" s="50"/>
      <c r="D25" s="50"/>
      <c r="E25" s="50" t="s">
        <v>20</v>
      </c>
      <c r="F25" s="50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69"/>
    </row>
    <row r="26" spans="1:21" x14ac:dyDescent="0.25">
      <c r="A26" s="50"/>
      <c r="B26" s="50"/>
      <c r="C26" s="50"/>
      <c r="D26" s="50"/>
      <c r="E26" s="50"/>
      <c r="F26" s="50" t="s">
        <v>21</v>
      </c>
      <c r="G26" s="51"/>
      <c r="H26" s="51"/>
      <c r="I26" s="51"/>
      <c r="J26" s="51"/>
      <c r="K26" s="51"/>
      <c r="L26" s="51"/>
      <c r="M26" s="51"/>
      <c r="N26" s="51"/>
      <c r="O26" s="51"/>
      <c r="P26" s="51">
        <v>1725</v>
      </c>
      <c r="Q26" s="51">
        <v>11000</v>
      </c>
      <c r="R26" s="51">
        <v>2000</v>
      </c>
      <c r="S26" s="51">
        <f>ROUND(G26+H26+I26+J26+K26+L26+M26+N26+O26+P26+Q26+R26,5)</f>
        <v>14725</v>
      </c>
      <c r="T26" s="51">
        <f t="shared" ref="T26:T29" si="12">SUM(G26:R26)</f>
        <v>14725</v>
      </c>
      <c r="U26" s="69"/>
    </row>
    <row r="27" spans="1:21" x14ac:dyDescent="0.25">
      <c r="A27" s="50"/>
      <c r="B27" s="50"/>
      <c r="C27" s="50"/>
      <c r="D27" s="50"/>
      <c r="E27" s="50"/>
      <c r="F27" s="50" t="s">
        <v>22</v>
      </c>
      <c r="G27" s="51"/>
      <c r="H27" s="51"/>
      <c r="I27" s="51"/>
      <c r="J27" s="51">
        <v>0</v>
      </c>
      <c r="K27" s="51">
        <v>0</v>
      </c>
      <c r="L27" s="51">
        <v>0</v>
      </c>
      <c r="M27" s="51"/>
      <c r="N27" s="51"/>
      <c r="O27" s="51"/>
      <c r="P27" s="51"/>
      <c r="Q27" s="51"/>
      <c r="R27" s="51"/>
      <c r="S27" s="51">
        <f>ROUND(G27+H27+I27+J27+K27+L27+M27+N27+O27+P27+Q27+R27,5)</f>
        <v>0</v>
      </c>
      <c r="T27" s="51">
        <f t="shared" si="12"/>
        <v>0</v>
      </c>
      <c r="U27" s="69"/>
    </row>
    <row r="28" spans="1:21" x14ac:dyDescent="0.25">
      <c r="A28" s="50"/>
      <c r="B28" s="50"/>
      <c r="C28" s="50"/>
      <c r="D28" s="50"/>
      <c r="E28" s="50"/>
      <c r="F28" s="50" t="s">
        <v>23</v>
      </c>
      <c r="G28" s="51">
        <v>3000</v>
      </c>
      <c r="H28" s="51">
        <v>5000</v>
      </c>
      <c r="I28" s="51">
        <v>2650</v>
      </c>
      <c r="J28" s="51"/>
      <c r="K28" s="51"/>
      <c r="L28" s="51"/>
      <c r="M28" s="51"/>
      <c r="N28" s="51"/>
      <c r="O28" s="51"/>
      <c r="P28" s="51"/>
      <c r="Q28" s="51"/>
      <c r="R28" s="51"/>
      <c r="S28" s="51">
        <f>ROUND(G28+H28+I28+J28+K28+L28+M28+N28+O28+P28+Q28+R28,5)</f>
        <v>10650</v>
      </c>
      <c r="T28" s="51">
        <f t="shared" si="12"/>
        <v>10650</v>
      </c>
      <c r="U28" s="69"/>
    </row>
    <row r="29" spans="1:21" x14ac:dyDescent="0.25">
      <c r="A29" s="50"/>
      <c r="B29" s="50"/>
      <c r="C29" s="50"/>
      <c r="D29" s="50"/>
      <c r="E29" s="50"/>
      <c r="F29" s="50" t="s">
        <v>156</v>
      </c>
      <c r="G29" s="54"/>
      <c r="H29" s="54"/>
      <c r="I29" s="54"/>
      <c r="J29" s="54"/>
      <c r="K29" s="54"/>
      <c r="L29" s="54">
        <v>1500</v>
      </c>
      <c r="M29" s="54">
        <v>2000</v>
      </c>
      <c r="N29" s="54">
        <v>7750</v>
      </c>
      <c r="O29" s="54">
        <v>3000</v>
      </c>
      <c r="P29" s="54"/>
      <c r="Q29" s="54"/>
      <c r="R29" s="54"/>
      <c r="S29" s="54">
        <f>ROUND(G29+H29+I29+J29+K29+L29+M29+N29+O29+P29+Q29+R29,5)</f>
        <v>14250</v>
      </c>
      <c r="T29" s="54">
        <f t="shared" si="12"/>
        <v>14250</v>
      </c>
      <c r="U29" s="69"/>
    </row>
    <row r="30" spans="1:21" ht="15.75" thickBot="1" x14ac:dyDescent="0.3">
      <c r="A30" s="50"/>
      <c r="B30" s="50"/>
      <c r="C30" s="50"/>
      <c r="D30" s="50"/>
      <c r="E30" s="50"/>
      <c r="F30" s="50" t="s">
        <v>157</v>
      </c>
      <c r="G30" s="53">
        <v>800</v>
      </c>
      <c r="H30" s="53">
        <v>950</v>
      </c>
      <c r="I30" s="53">
        <v>2400</v>
      </c>
      <c r="J30" s="53">
        <v>1500</v>
      </c>
      <c r="K30" s="53">
        <v>1500</v>
      </c>
      <c r="L30" s="53">
        <v>400</v>
      </c>
      <c r="M30" s="53">
        <v>2000</v>
      </c>
      <c r="N30" s="53">
        <v>1700</v>
      </c>
      <c r="O30" s="53">
        <v>1000</v>
      </c>
      <c r="P30" s="53">
        <v>1600</v>
      </c>
      <c r="Q30" s="53">
        <v>550</v>
      </c>
      <c r="R30" s="53">
        <v>650</v>
      </c>
      <c r="S30" s="53">
        <f>ROUND(G30+H30+I30+J30+K30+L30+M30+N30+O30+P30+Q30+R30,5)</f>
        <v>15050</v>
      </c>
      <c r="T30" s="53">
        <f>SUM(G30:R30)</f>
        <v>15050</v>
      </c>
      <c r="U30" s="69"/>
    </row>
    <row r="31" spans="1:21" ht="15.75" thickBot="1" x14ac:dyDescent="0.3">
      <c r="A31" s="50"/>
      <c r="B31" s="50"/>
      <c r="C31" s="50"/>
      <c r="D31" s="50"/>
      <c r="E31" s="50" t="s">
        <v>25</v>
      </c>
      <c r="F31" s="50"/>
      <c r="G31" s="55">
        <f>SUM(G26:G30)</f>
        <v>3800</v>
      </c>
      <c r="H31" s="55">
        <f t="shared" ref="H31:R31" si="13">SUM(H26:H30)</f>
        <v>5950</v>
      </c>
      <c r="I31" s="55">
        <f t="shared" si="13"/>
        <v>5050</v>
      </c>
      <c r="J31" s="55">
        <f t="shared" si="13"/>
        <v>1500</v>
      </c>
      <c r="K31" s="55">
        <f t="shared" si="13"/>
        <v>1500</v>
      </c>
      <c r="L31" s="55">
        <f t="shared" si="13"/>
        <v>1900</v>
      </c>
      <c r="M31" s="55">
        <f t="shared" si="13"/>
        <v>4000</v>
      </c>
      <c r="N31" s="55">
        <f t="shared" si="13"/>
        <v>9450</v>
      </c>
      <c r="O31" s="55">
        <f t="shared" si="13"/>
        <v>4000</v>
      </c>
      <c r="P31" s="55">
        <f t="shared" si="13"/>
        <v>3325</v>
      </c>
      <c r="Q31" s="55">
        <f t="shared" si="13"/>
        <v>11550</v>
      </c>
      <c r="R31" s="55">
        <f t="shared" si="13"/>
        <v>2650</v>
      </c>
      <c r="S31" s="55">
        <f t="shared" ref="S31" si="14">ROUND(SUM(S25:S30),5)</f>
        <v>54675</v>
      </c>
      <c r="T31" s="55">
        <f>SUM(T26:T30)</f>
        <v>54675</v>
      </c>
      <c r="U31" s="69"/>
    </row>
    <row r="32" spans="1:21" x14ac:dyDescent="0.25">
      <c r="A32" s="50"/>
      <c r="B32" s="50"/>
      <c r="C32" s="50"/>
      <c r="D32" s="50" t="s">
        <v>26</v>
      </c>
      <c r="E32" s="50"/>
      <c r="F32" s="50"/>
      <c r="G32" s="51">
        <f>SUM(G14,G24,G31)</f>
        <v>3800</v>
      </c>
      <c r="H32" s="51">
        <f t="shared" ref="H32:R32" si="15">SUM(H14,H24,H31)</f>
        <v>7450</v>
      </c>
      <c r="I32" s="51">
        <f t="shared" si="15"/>
        <v>10050</v>
      </c>
      <c r="J32" s="51">
        <f t="shared" si="15"/>
        <v>20000</v>
      </c>
      <c r="K32" s="51">
        <f t="shared" si="15"/>
        <v>25050</v>
      </c>
      <c r="L32" s="51">
        <f t="shared" si="15"/>
        <v>12000</v>
      </c>
      <c r="M32" s="51">
        <f t="shared" si="15"/>
        <v>39200</v>
      </c>
      <c r="N32" s="51">
        <f t="shared" si="15"/>
        <v>20275</v>
      </c>
      <c r="O32" s="51">
        <f t="shared" si="15"/>
        <v>22100</v>
      </c>
      <c r="P32" s="51">
        <f t="shared" si="15"/>
        <v>18175</v>
      </c>
      <c r="Q32" s="51">
        <f t="shared" si="15"/>
        <v>11550</v>
      </c>
      <c r="R32" s="51">
        <f t="shared" si="15"/>
        <v>2650</v>
      </c>
      <c r="S32" s="51">
        <f>ROUND(G32+H32+I32+J32+K32+L32+M32+N32+O32+P32+Q32+R32,5)</f>
        <v>192300</v>
      </c>
      <c r="T32" s="85">
        <f>SUM(T14,T24,T31)</f>
        <v>192300</v>
      </c>
      <c r="U32" s="84">
        <f>T31+T24+T14</f>
        <v>192300</v>
      </c>
    </row>
    <row r="33" spans="1:21" x14ac:dyDescent="0.25">
      <c r="A33" s="50"/>
      <c r="B33" s="50"/>
      <c r="C33" s="50"/>
      <c r="D33" s="50" t="s">
        <v>158</v>
      </c>
      <c r="E33" s="50"/>
      <c r="F33" s="50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69"/>
    </row>
    <row r="34" spans="1:21" x14ac:dyDescent="0.25">
      <c r="A34" s="50"/>
      <c r="B34" s="50"/>
      <c r="C34" s="50"/>
      <c r="D34" s="50"/>
      <c r="E34" s="50" t="s">
        <v>27</v>
      </c>
      <c r="F34" s="50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>
        <f t="shared" ref="S34:T40" si="16">ROUND(G34+H34+I34+J34+K34+L34+M34+N34+O34+P34+Q34+R34,5)</f>
        <v>0</v>
      </c>
      <c r="T34" s="51">
        <f t="shared" ref="T34:T37" si="17">SUM(G34:R34)</f>
        <v>0</v>
      </c>
      <c r="U34" s="69"/>
    </row>
    <row r="35" spans="1:21" x14ac:dyDescent="0.25">
      <c r="A35" s="50"/>
      <c r="B35" s="50"/>
      <c r="C35" s="50"/>
      <c r="D35" s="50"/>
      <c r="E35" s="50" t="s">
        <v>28</v>
      </c>
      <c r="F35" s="50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>
        <f t="shared" si="16"/>
        <v>0</v>
      </c>
      <c r="T35" s="51">
        <f t="shared" si="17"/>
        <v>0</v>
      </c>
      <c r="U35" s="69"/>
    </row>
    <row r="36" spans="1:21" x14ac:dyDescent="0.25">
      <c r="A36" s="50"/>
      <c r="B36" s="50"/>
      <c r="C36" s="50"/>
      <c r="D36" s="50"/>
      <c r="E36" s="50" t="s">
        <v>29</v>
      </c>
      <c r="F36" s="50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>
        <f t="shared" si="16"/>
        <v>0</v>
      </c>
      <c r="T36" s="51">
        <f t="shared" si="17"/>
        <v>0</v>
      </c>
      <c r="U36" s="69"/>
    </row>
    <row r="37" spans="1:21" ht="15.75" thickBot="1" x14ac:dyDescent="0.3">
      <c r="A37" s="50"/>
      <c r="B37" s="50"/>
      <c r="C37" s="50"/>
      <c r="D37" s="50"/>
      <c r="E37" s="50" t="s">
        <v>30</v>
      </c>
      <c r="F37" s="50"/>
      <c r="G37" s="53">
        <v>275000</v>
      </c>
      <c r="H37" s="53">
        <v>65000</v>
      </c>
      <c r="I37" s="53">
        <v>2500</v>
      </c>
      <c r="J37" s="53">
        <v>100000</v>
      </c>
      <c r="K37" s="53">
        <v>14000</v>
      </c>
      <c r="L37" s="53">
        <v>12000</v>
      </c>
      <c r="M37" s="53">
        <v>10000</v>
      </c>
      <c r="N37" s="53">
        <v>9000</v>
      </c>
      <c r="O37" s="53"/>
      <c r="P37" s="53">
        <v>3500</v>
      </c>
      <c r="Q37" s="53">
        <v>1750</v>
      </c>
      <c r="R37" s="53"/>
      <c r="S37" s="53">
        <f t="shared" si="16"/>
        <v>492750</v>
      </c>
      <c r="T37" s="53">
        <f t="shared" si="17"/>
        <v>492750</v>
      </c>
      <c r="U37" s="69"/>
    </row>
    <row r="38" spans="1:21" x14ac:dyDescent="0.25">
      <c r="A38" s="50"/>
      <c r="B38" s="50"/>
      <c r="C38" s="50"/>
      <c r="D38" s="50" t="s">
        <v>31</v>
      </c>
      <c r="E38" s="50"/>
      <c r="F38" s="50"/>
      <c r="G38" s="51">
        <f t="shared" ref="G38:R38" si="18">ROUND(SUM(G33:G37),5)</f>
        <v>275000</v>
      </c>
      <c r="H38" s="51">
        <f t="shared" si="18"/>
        <v>65000</v>
      </c>
      <c r="I38" s="51">
        <f t="shared" si="18"/>
        <v>2500</v>
      </c>
      <c r="J38" s="51">
        <f t="shared" si="18"/>
        <v>100000</v>
      </c>
      <c r="K38" s="51">
        <f t="shared" si="18"/>
        <v>14000</v>
      </c>
      <c r="L38" s="51">
        <f t="shared" si="18"/>
        <v>12000</v>
      </c>
      <c r="M38" s="51">
        <f t="shared" si="18"/>
        <v>10000</v>
      </c>
      <c r="N38" s="51">
        <f t="shared" si="18"/>
        <v>9000</v>
      </c>
      <c r="O38" s="51">
        <f t="shared" si="18"/>
        <v>0</v>
      </c>
      <c r="P38" s="51">
        <f t="shared" si="18"/>
        <v>3500</v>
      </c>
      <c r="Q38" s="51">
        <f t="shared" si="18"/>
        <v>1750</v>
      </c>
      <c r="R38" s="51">
        <f t="shared" si="18"/>
        <v>0</v>
      </c>
      <c r="S38" s="51">
        <f t="shared" si="16"/>
        <v>492750</v>
      </c>
      <c r="T38" s="85">
        <f>SUM(T34:T37)</f>
        <v>492750</v>
      </c>
      <c r="U38" s="69"/>
    </row>
    <row r="39" spans="1:21" ht="15.75" thickBot="1" x14ac:dyDescent="0.3">
      <c r="A39" s="50"/>
      <c r="B39" s="50"/>
      <c r="C39" s="50"/>
      <c r="D39" s="50" t="s">
        <v>32</v>
      </c>
      <c r="E39" s="50"/>
      <c r="F39" s="50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>
        <f t="shared" si="16"/>
        <v>0</v>
      </c>
      <c r="T39" s="53">
        <f t="shared" si="16"/>
        <v>0</v>
      </c>
      <c r="U39" s="69"/>
    </row>
    <row r="40" spans="1:21" x14ac:dyDescent="0.25">
      <c r="A40" s="50"/>
      <c r="B40" s="50"/>
      <c r="C40" s="50" t="s">
        <v>9</v>
      </c>
      <c r="D40" s="50"/>
      <c r="E40" s="50"/>
      <c r="F40" s="50"/>
      <c r="G40" s="51">
        <f>SUM(G15,G32,G38)</f>
        <v>279350</v>
      </c>
      <c r="H40" s="51">
        <f t="shared" ref="H40:R40" si="19">SUM(H15,H32,H38)</f>
        <v>73000</v>
      </c>
      <c r="I40" s="51">
        <f t="shared" si="19"/>
        <v>13100</v>
      </c>
      <c r="J40" s="51">
        <f t="shared" si="19"/>
        <v>120550</v>
      </c>
      <c r="K40" s="51">
        <f t="shared" si="19"/>
        <v>39600</v>
      </c>
      <c r="L40" s="51">
        <f t="shared" si="19"/>
        <v>24550</v>
      </c>
      <c r="M40" s="51">
        <f t="shared" si="19"/>
        <v>49750</v>
      </c>
      <c r="N40" s="51">
        <f t="shared" si="19"/>
        <v>29825</v>
      </c>
      <c r="O40" s="51">
        <f t="shared" si="19"/>
        <v>22650</v>
      </c>
      <c r="P40" s="51">
        <f t="shared" si="19"/>
        <v>22225</v>
      </c>
      <c r="Q40" s="51">
        <f t="shared" si="19"/>
        <v>13850</v>
      </c>
      <c r="R40" s="51">
        <f t="shared" si="19"/>
        <v>3200</v>
      </c>
      <c r="S40" s="51">
        <f t="shared" si="16"/>
        <v>691650</v>
      </c>
      <c r="T40" s="33">
        <f>SUM(T15,T32,T38)</f>
        <v>691650</v>
      </c>
      <c r="U40" s="69"/>
    </row>
    <row r="41" spans="1:21" x14ac:dyDescent="0.25">
      <c r="A41" s="50"/>
      <c r="B41" s="50"/>
      <c r="C41" s="50" t="s">
        <v>33</v>
      </c>
      <c r="D41" s="50"/>
      <c r="E41" s="50"/>
      <c r="F41" s="50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69"/>
    </row>
    <row r="42" spans="1:21" x14ac:dyDescent="0.25">
      <c r="A42" s="50"/>
      <c r="B42" s="50"/>
      <c r="C42" s="50"/>
      <c r="D42" s="50" t="s">
        <v>34</v>
      </c>
      <c r="E42" s="50"/>
      <c r="F42" s="50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69"/>
    </row>
    <row r="43" spans="1:21" x14ac:dyDescent="0.25">
      <c r="A43" s="50"/>
      <c r="B43" s="50"/>
      <c r="C43" s="50"/>
      <c r="D43" s="50"/>
      <c r="E43" s="50" t="s">
        <v>35</v>
      </c>
      <c r="F43" s="50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69"/>
    </row>
    <row r="44" spans="1:21" x14ac:dyDescent="0.25">
      <c r="A44" s="50"/>
      <c r="B44" s="50"/>
      <c r="C44" s="50"/>
      <c r="D44" s="50"/>
      <c r="E44" s="50"/>
      <c r="F44" s="50" t="s">
        <v>36</v>
      </c>
      <c r="G44" s="51">
        <v>5500</v>
      </c>
      <c r="H44" s="51">
        <v>5500</v>
      </c>
      <c r="I44" s="51">
        <v>5500</v>
      </c>
      <c r="J44" s="51">
        <v>5500</v>
      </c>
      <c r="K44" s="51">
        <v>5500</v>
      </c>
      <c r="L44" s="51">
        <v>5500</v>
      </c>
      <c r="M44" s="51">
        <v>5500</v>
      </c>
      <c r="N44" s="51">
        <v>5500</v>
      </c>
      <c r="O44" s="51">
        <v>5500</v>
      </c>
      <c r="P44" s="51">
        <v>5500</v>
      </c>
      <c r="Q44" s="51">
        <v>5500</v>
      </c>
      <c r="R44" s="51">
        <v>5500</v>
      </c>
      <c r="S44" s="51">
        <f>ROUND(G44+H44+I44+J44+K44+L44+M44+N44+O44+P44+Q44+R44,5)</f>
        <v>66000</v>
      </c>
      <c r="T44" s="51">
        <f t="shared" ref="T44:T45" si="20">SUM(G44:R44)</f>
        <v>66000</v>
      </c>
      <c r="U44" s="69"/>
    </row>
    <row r="45" spans="1:21" ht="15.75" thickBot="1" x14ac:dyDescent="0.3">
      <c r="A45" s="50"/>
      <c r="B45" s="50"/>
      <c r="C45" s="50"/>
      <c r="D45" s="50"/>
      <c r="E45" s="50"/>
      <c r="F45" s="50" t="s">
        <v>37</v>
      </c>
      <c r="G45" s="53"/>
      <c r="H45" s="53"/>
      <c r="I45" s="53">
        <v>1000</v>
      </c>
      <c r="J45" s="53"/>
      <c r="K45" s="53"/>
      <c r="L45" s="53"/>
      <c r="M45" s="53"/>
      <c r="N45" s="53">
        <v>2000</v>
      </c>
      <c r="O45" s="53"/>
      <c r="P45" s="53">
        <v>2000</v>
      </c>
      <c r="Q45" s="53"/>
      <c r="R45" s="53">
        <v>1000</v>
      </c>
      <c r="S45" s="53">
        <f>ROUND(G45+H45+I45+J45+K45+L45+M45+N45+O45+P45+Q45+R45,5)</f>
        <v>6000</v>
      </c>
      <c r="T45" s="53">
        <f t="shared" si="20"/>
        <v>6000</v>
      </c>
      <c r="U45" s="69"/>
    </row>
    <row r="46" spans="1:21" x14ac:dyDescent="0.25">
      <c r="A46" s="50"/>
      <c r="B46" s="50"/>
      <c r="C46" s="50"/>
      <c r="D46" s="50"/>
      <c r="E46" s="50" t="s">
        <v>38</v>
      </c>
      <c r="F46" s="50"/>
      <c r="G46" s="51">
        <f t="shared" ref="G46:R46" si="21">ROUND(SUM(G43:G45),5)</f>
        <v>5500</v>
      </c>
      <c r="H46" s="51">
        <f t="shared" si="21"/>
        <v>5500</v>
      </c>
      <c r="I46" s="51">
        <f t="shared" si="21"/>
        <v>6500</v>
      </c>
      <c r="J46" s="51">
        <f t="shared" si="21"/>
        <v>5500</v>
      </c>
      <c r="K46" s="51">
        <f t="shared" si="21"/>
        <v>5500</v>
      </c>
      <c r="L46" s="51">
        <f t="shared" si="21"/>
        <v>5500</v>
      </c>
      <c r="M46" s="51">
        <f t="shared" si="21"/>
        <v>5500</v>
      </c>
      <c r="N46" s="51">
        <f t="shared" si="21"/>
        <v>7500</v>
      </c>
      <c r="O46" s="51">
        <f t="shared" si="21"/>
        <v>5500</v>
      </c>
      <c r="P46" s="51">
        <f t="shared" si="21"/>
        <v>7500</v>
      </c>
      <c r="Q46" s="51">
        <f t="shared" si="21"/>
        <v>5500</v>
      </c>
      <c r="R46" s="51">
        <f t="shared" si="21"/>
        <v>6500</v>
      </c>
      <c r="S46" s="51">
        <f>ROUND(G46+H46+I46+J46+K46+L46+M46+N46+O46+P46+Q46+R46,5)</f>
        <v>72000</v>
      </c>
      <c r="T46" s="51">
        <f>SUM(T44:T45)</f>
        <v>72000</v>
      </c>
      <c r="U46" s="69"/>
    </row>
    <row r="47" spans="1:21" x14ac:dyDescent="0.25">
      <c r="A47" s="50"/>
      <c r="B47" s="50"/>
      <c r="C47" s="50"/>
      <c r="D47" s="50"/>
      <c r="E47" s="50" t="s">
        <v>39</v>
      </c>
      <c r="F47" s="50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69"/>
    </row>
    <row r="48" spans="1:21" x14ac:dyDescent="0.25">
      <c r="A48" s="50"/>
      <c r="B48" s="50"/>
      <c r="C48" s="50"/>
      <c r="D48" s="50"/>
      <c r="E48" s="50"/>
      <c r="F48" s="50" t="s">
        <v>40</v>
      </c>
      <c r="G48" s="51">
        <v>600</v>
      </c>
      <c r="H48" s="51">
        <v>500</v>
      </c>
      <c r="I48" s="51">
        <v>200</v>
      </c>
      <c r="J48" s="51"/>
      <c r="K48" s="51">
        <v>700</v>
      </c>
      <c r="L48" s="51"/>
      <c r="M48" s="51">
        <v>400</v>
      </c>
      <c r="N48" s="51">
        <v>1000</v>
      </c>
      <c r="O48" s="51">
        <v>500</v>
      </c>
      <c r="P48" s="51">
        <v>1500</v>
      </c>
      <c r="Q48" s="51">
        <v>400</v>
      </c>
      <c r="R48" s="51">
        <v>400</v>
      </c>
      <c r="S48" s="51">
        <f t="shared" ref="S48:S53" si="22">ROUND(G48+H48+I48+J48+K48+L48+M48+N48+O48+P48+Q48+R48,5)</f>
        <v>6200</v>
      </c>
      <c r="T48" s="51">
        <f t="shared" ref="T48:T49" si="23">SUM(G48:R48)</f>
        <v>6200</v>
      </c>
      <c r="U48" s="69" t="s">
        <v>162</v>
      </c>
    </row>
    <row r="49" spans="1:21" ht="15.75" thickBot="1" x14ac:dyDescent="0.3">
      <c r="A49" s="50"/>
      <c r="B49" s="50"/>
      <c r="C49" s="50"/>
      <c r="D49" s="50"/>
      <c r="E49" s="50"/>
      <c r="F49" s="50" t="s">
        <v>96</v>
      </c>
      <c r="G49" s="53">
        <v>2000</v>
      </c>
      <c r="H49" s="53">
        <v>1000</v>
      </c>
      <c r="I49" s="53">
        <v>2000</v>
      </c>
      <c r="J49" s="53">
        <v>1000</v>
      </c>
      <c r="K49" s="53">
        <v>2000</v>
      </c>
      <c r="L49" s="53">
        <v>1000</v>
      </c>
      <c r="M49" s="53">
        <v>1000</v>
      </c>
      <c r="N49" s="53">
        <v>2000</v>
      </c>
      <c r="O49" s="53">
        <v>2000</v>
      </c>
      <c r="P49" s="53">
        <v>2000</v>
      </c>
      <c r="Q49" s="53">
        <v>1000</v>
      </c>
      <c r="R49" s="53">
        <v>2000</v>
      </c>
      <c r="S49" s="53">
        <f t="shared" si="22"/>
        <v>19000</v>
      </c>
      <c r="T49" s="53">
        <f t="shared" si="23"/>
        <v>19000</v>
      </c>
      <c r="U49" s="69" t="s">
        <v>162</v>
      </c>
    </row>
    <row r="50" spans="1:21" x14ac:dyDescent="0.25">
      <c r="A50" s="51"/>
      <c r="B50" s="50"/>
      <c r="C50" s="50"/>
      <c r="D50" s="50"/>
      <c r="E50" s="50" t="s">
        <v>41</v>
      </c>
      <c r="F50" s="50"/>
      <c r="G50" s="51">
        <f t="shared" ref="G50:R50" si="24">ROUND(SUM(G47:G49),5)</f>
        <v>2600</v>
      </c>
      <c r="H50" s="51">
        <f t="shared" si="24"/>
        <v>1500</v>
      </c>
      <c r="I50" s="51">
        <f t="shared" si="24"/>
        <v>2200</v>
      </c>
      <c r="J50" s="51">
        <f t="shared" si="24"/>
        <v>1000</v>
      </c>
      <c r="K50" s="51">
        <f t="shared" si="24"/>
        <v>2700</v>
      </c>
      <c r="L50" s="51">
        <f t="shared" si="24"/>
        <v>1000</v>
      </c>
      <c r="M50" s="51">
        <f t="shared" si="24"/>
        <v>1400</v>
      </c>
      <c r="N50" s="51">
        <f t="shared" si="24"/>
        <v>3000</v>
      </c>
      <c r="O50" s="51">
        <f t="shared" si="24"/>
        <v>2500</v>
      </c>
      <c r="P50" s="51">
        <f t="shared" si="24"/>
        <v>3500</v>
      </c>
      <c r="Q50" s="51">
        <f t="shared" si="24"/>
        <v>1400</v>
      </c>
      <c r="R50" s="51">
        <f t="shared" si="24"/>
        <v>2400</v>
      </c>
      <c r="S50" s="51">
        <f t="shared" si="22"/>
        <v>25200</v>
      </c>
      <c r="T50" s="51">
        <f>SUM(T48:T49)</f>
        <v>25200</v>
      </c>
      <c r="U50" s="69"/>
    </row>
    <row r="51" spans="1:21" x14ac:dyDescent="0.25">
      <c r="A51" s="50"/>
      <c r="B51" s="50"/>
      <c r="C51" s="50"/>
      <c r="D51" s="50"/>
      <c r="E51" s="50" t="s">
        <v>42</v>
      </c>
      <c r="F51" s="50"/>
      <c r="G51" s="51">
        <v>17500</v>
      </c>
      <c r="H51" s="51">
        <v>0</v>
      </c>
      <c r="I51" s="51">
        <v>2000</v>
      </c>
      <c r="J51" s="51">
        <v>0</v>
      </c>
      <c r="K51" s="51">
        <v>0</v>
      </c>
      <c r="L51" s="51">
        <v>1500</v>
      </c>
      <c r="M51" s="51">
        <v>1000</v>
      </c>
      <c r="N51" s="51">
        <v>0</v>
      </c>
      <c r="O51" s="51">
        <v>1000</v>
      </c>
      <c r="P51" s="51">
        <v>0</v>
      </c>
      <c r="Q51" s="51">
        <v>2000</v>
      </c>
      <c r="R51" s="51"/>
      <c r="S51" s="51">
        <f t="shared" si="22"/>
        <v>25000</v>
      </c>
      <c r="T51" s="51">
        <f t="shared" ref="T51:T52" si="25">SUM(G51:R51)</f>
        <v>25000</v>
      </c>
      <c r="U51" s="69"/>
    </row>
    <row r="52" spans="1:21" ht="15.75" thickBot="1" x14ac:dyDescent="0.3">
      <c r="A52" s="50"/>
      <c r="B52" s="50"/>
      <c r="C52" s="50"/>
      <c r="D52" s="50"/>
      <c r="E52" s="50" t="s">
        <v>43</v>
      </c>
      <c r="F52" s="50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>
        <f t="shared" si="22"/>
        <v>0</v>
      </c>
      <c r="T52" s="53">
        <f t="shared" si="25"/>
        <v>0</v>
      </c>
      <c r="U52" s="69"/>
    </row>
    <row r="53" spans="1:21" x14ac:dyDescent="0.25">
      <c r="A53" s="50"/>
      <c r="B53" s="50"/>
      <c r="C53" s="50"/>
      <c r="D53" s="50" t="s">
        <v>44</v>
      </c>
      <c r="E53" s="50"/>
      <c r="F53" s="50"/>
      <c r="G53" s="51">
        <f>SUM(G46,G50,G51)</f>
        <v>25600</v>
      </c>
      <c r="H53" s="51">
        <f t="shared" ref="H53:R53" si="26">SUM(H46,H50,H51)</f>
        <v>7000</v>
      </c>
      <c r="I53" s="51">
        <f t="shared" si="26"/>
        <v>10700</v>
      </c>
      <c r="J53" s="51">
        <f t="shared" si="26"/>
        <v>6500</v>
      </c>
      <c r="K53" s="51">
        <f t="shared" si="26"/>
        <v>8200</v>
      </c>
      <c r="L53" s="51">
        <f t="shared" si="26"/>
        <v>8000</v>
      </c>
      <c r="M53" s="51">
        <f t="shared" si="26"/>
        <v>7900</v>
      </c>
      <c r="N53" s="51">
        <f t="shared" si="26"/>
        <v>10500</v>
      </c>
      <c r="O53" s="51">
        <f t="shared" si="26"/>
        <v>9000</v>
      </c>
      <c r="P53" s="51">
        <f t="shared" si="26"/>
        <v>11000</v>
      </c>
      <c r="Q53" s="51">
        <f t="shared" si="26"/>
        <v>8900</v>
      </c>
      <c r="R53" s="51">
        <f t="shared" si="26"/>
        <v>8900</v>
      </c>
      <c r="S53" s="51">
        <f t="shared" si="22"/>
        <v>122200</v>
      </c>
      <c r="T53" s="87">
        <f>SUM(T46,T50,T51,T52)</f>
        <v>122200</v>
      </c>
      <c r="U53" s="69"/>
    </row>
    <row r="54" spans="1:21" x14ac:dyDescent="0.25">
      <c r="A54" s="50"/>
      <c r="B54" s="50"/>
      <c r="C54" s="50"/>
      <c r="D54" s="50" t="s">
        <v>45</v>
      </c>
      <c r="E54" s="50"/>
      <c r="F54" s="50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69"/>
    </row>
    <row r="55" spans="1:21" x14ac:dyDescent="0.25">
      <c r="A55" s="50"/>
      <c r="B55" s="50"/>
      <c r="C55" s="50"/>
      <c r="D55" s="50"/>
      <c r="E55" s="50" t="s">
        <v>6</v>
      </c>
      <c r="F55" s="50"/>
      <c r="G55" s="51"/>
      <c r="H55" s="51"/>
      <c r="I55" s="51"/>
      <c r="J55" s="51"/>
      <c r="K55" s="51">
        <v>9500</v>
      </c>
      <c r="L55" s="51"/>
      <c r="M55" s="51"/>
      <c r="N55" s="51"/>
      <c r="O55" s="51"/>
      <c r="P55" s="51"/>
      <c r="Q55" s="51"/>
      <c r="R55" s="51"/>
      <c r="S55" s="51">
        <f>ROUND(G55+H55+I55+J55+K55+L55+M55+N55+O55+P55+Q55+R55,5)</f>
        <v>9500</v>
      </c>
      <c r="T55" s="51">
        <f t="shared" ref="T55:T56" si="27">SUM(G55:R55)</f>
        <v>9500</v>
      </c>
      <c r="U55" s="69"/>
    </row>
    <row r="56" spans="1:21" ht="15.75" thickBot="1" x14ac:dyDescent="0.3">
      <c r="A56" s="50"/>
      <c r="B56" s="50"/>
      <c r="C56" s="50"/>
      <c r="D56" s="50"/>
      <c r="E56" s="50" t="s">
        <v>7</v>
      </c>
      <c r="F56" s="50"/>
      <c r="G56" s="53"/>
      <c r="H56" s="53"/>
      <c r="I56" s="53"/>
      <c r="J56" s="53"/>
      <c r="K56" s="53"/>
      <c r="L56" s="53"/>
      <c r="M56" s="53">
        <v>3000</v>
      </c>
      <c r="N56" s="53">
        <v>3000</v>
      </c>
      <c r="O56" s="53"/>
      <c r="P56" s="53"/>
      <c r="Q56" s="53"/>
      <c r="R56" s="53"/>
      <c r="S56" s="53">
        <f>ROUND(G56+H56+I56+J56+K56+L56+M56+N56+O56+P56+Q56+R56,5)</f>
        <v>6000</v>
      </c>
      <c r="T56" s="53">
        <f t="shared" si="27"/>
        <v>6000</v>
      </c>
      <c r="U56" s="69"/>
    </row>
    <row r="57" spans="1:21" x14ac:dyDescent="0.25">
      <c r="A57" s="50"/>
      <c r="B57" s="50"/>
      <c r="C57" s="50"/>
      <c r="D57" s="50" t="s">
        <v>46</v>
      </c>
      <c r="E57" s="50"/>
      <c r="F57" s="50"/>
      <c r="G57" s="51">
        <f t="shared" ref="G57:R57" si="28">ROUND(SUM(G54:G56),5)</f>
        <v>0</v>
      </c>
      <c r="H57" s="51">
        <f t="shared" si="28"/>
        <v>0</v>
      </c>
      <c r="I57" s="51">
        <f t="shared" si="28"/>
        <v>0</v>
      </c>
      <c r="J57" s="51">
        <f t="shared" si="28"/>
        <v>0</v>
      </c>
      <c r="K57" s="51">
        <f t="shared" si="28"/>
        <v>9500</v>
      </c>
      <c r="L57" s="51">
        <f t="shared" si="28"/>
        <v>0</v>
      </c>
      <c r="M57" s="51">
        <f t="shared" si="28"/>
        <v>3000</v>
      </c>
      <c r="N57" s="51">
        <f t="shared" si="28"/>
        <v>3000</v>
      </c>
      <c r="O57" s="51">
        <f t="shared" si="28"/>
        <v>0</v>
      </c>
      <c r="P57" s="51">
        <f t="shared" si="28"/>
        <v>0</v>
      </c>
      <c r="Q57" s="51">
        <f t="shared" si="28"/>
        <v>0</v>
      </c>
      <c r="R57" s="51">
        <f t="shared" si="28"/>
        <v>0</v>
      </c>
      <c r="S57" s="51">
        <f>ROUND(G57+H57+I57+J57+K57+L57+M57+N57+O57+P57+Q57+R57,5)</f>
        <v>15500</v>
      </c>
      <c r="T57" s="87">
        <f>SUM(T55:T56)</f>
        <v>15500</v>
      </c>
      <c r="U57" s="69"/>
    </row>
    <row r="58" spans="1:21" x14ac:dyDescent="0.25">
      <c r="A58" s="50"/>
      <c r="B58" s="50"/>
      <c r="C58" s="50"/>
      <c r="D58" s="50" t="s">
        <v>47</v>
      </c>
      <c r="E58" s="50"/>
      <c r="F58" s="50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69"/>
    </row>
    <row r="59" spans="1:21" x14ac:dyDescent="0.25">
      <c r="A59" s="50"/>
      <c r="B59" s="50"/>
      <c r="C59" s="50"/>
      <c r="D59" s="50"/>
      <c r="E59" s="50" t="s">
        <v>97</v>
      </c>
      <c r="F59" s="50"/>
      <c r="G59" s="51"/>
      <c r="H59" s="51"/>
      <c r="I59" s="51"/>
      <c r="J59" s="51"/>
      <c r="K59" s="51"/>
      <c r="L59" s="51"/>
      <c r="M59" s="51"/>
      <c r="N59" s="51"/>
      <c r="O59" s="51">
        <v>14250</v>
      </c>
      <c r="P59" s="51"/>
      <c r="Q59" s="51"/>
      <c r="R59" s="51"/>
      <c r="S59" s="51">
        <f>ROUND(G59+H59+I59+J59+K59+L59+M59+N59+O59+P59+Q59+R59,5)</f>
        <v>14250</v>
      </c>
      <c r="T59" s="51">
        <f t="shared" ref="T59:T61" si="29">SUM(G59:R59)</f>
        <v>14250</v>
      </c>
      <c r="U59" s="69"/>
    </row>
    <row r="60" spans="1:21" x14ac:dyDescent="0.25">
      <c r="A60" s="50"/>
      <c r="B60" s="50"/>
      <c r="C60" s="50"/>
      <c r="D60" s="50"/>
      <c r="E60" s="50" t="s">
        <v>4</v>
      </c>
      <c r="F60" s="50"/>
      <c r="G60" s="51"/>
      <c r="H60" s="51"/>
      <c r="I60" s="51"/>
      <c r="J60" s="51"/>
      <c r="K60" s="51"/>
      <c r="L60" s="51"/>
      <c r="M60" s="51">
        <v>21100</v>
      </c>
      <c r="N60" s="51"/>
      <c r="O60" s="60"/>
      <c r="P60" s="51"/>
      <c r="Q60" s="51"/>
      <c r="R60" s="51"/>
      <c r="S60" s="51">
        <f>ROUND(G60+H60+I60+J60+K60+L60+M60+N60+O60+P60+Q60+R60,5)</f>
        <v>21100</v>
      </c>
      <c r="T60" s="51">
        <f t="shared" si="29"/>
        <v>21100</v>
      </c>
      <c r="U60" s="69"/>
    </row>
    <row r="61" spans="1:21" ht="15.75" thickBot="1" x14ac:dyDescent="0.3">
      <c r="A61" s="50"/>
      <c r="B61" s="50"/>
      <c r="C61" s="50"/>
      <c r="D61" s="50"/>
      <c r="E61" s="50" t="s">
        <v>3</v>
      </c>
      <c r="F61" s="50"/>
      <c r="G61" s="53"/>
      <c r="H61" s="53"/>
      <c r="I61" s="53"/>
      <c r="J61" s="53"/>
      <c r="K61" s="53">
        <v>20300</v>
      </c>
      <c r="L61" s="53"/>
      <c r="M61" s="53"/>
      <c r="N61" s="53"/>
      <c r="O61" s="53"/>
      <c r="P61" s="53"/>
      <c r="Q61" s="53"/>
      <c r="R61" s="53"/>
      <c r="S61" s="53">
        <f>ROUND(G61+H61+I61+J61+K61+L61+M61+N61+O61+P61+Q61+R61,5)</f>
        <v>20300</v>
      </c>
      <c r="T61" s="53">
        <f t="shared" si="29"/>
        <v>20300</v>
      </c>
      <c r="U61" s="69"/>
    </row>
    <row r="62" spans="1:21" x14ac:dyDescent="0.25">
      <c r="A62" s="50"/>
      <c r="B62" s="50"/>
      <c r="C62" s="50"/>
      <c r="D62" s="50" t="s">
        <v>48</v>
      </c>
      <c r="E62" s="50"/>
      <c r="F62" s="50"/>
      <c r="G62" s="51">
        <f t="shared" ref="G62:R62" si="30">ROUND(SUM(G58:G61),5)</f>
        <v>0</v>
      </c>
      <c r="H62" s="51">
        <f t="shared" si="30"/>
        <v>0</v>
      </c>
      <c r="I62" s="51">
        <f t="shared" si="30"/>
        <v>0</v>
      </c>
      <c r="J62" s="51">
        <f t="shared" si="30"/>
        <v>0</v>
      </c>
      <c r="K62" s="51">
        <f t="shared" si="30"/>
        <v>20300</v>
      </c>
      <c r="L62" s="51">
        <f t="shared" si="30"/>
        <v>0</v>
      </c>
      <c r="M62" s="51">
        <f t="shared" si="30"/>
        <v>21100</v>
      </c>
      <c r="N62" s="51">
        <f t="shared" si="30"/>
        <v>0</v>
      </c>
      <c r="O62" s="51">
        <f t="shared" si="30"/>
        <v>14250</v>
      </c>
      <c r="P62" s="51">
        <f t="shared" si="30"/>
        <v>0</v>
      </c>
      <c r="Q62" s="51">
        <f t="shared" si="30"/>
        <v>0</v>
      </c>
      <c r="R62" s="51">
        <f t="shared" si="30"/>
        <v>0</v>
      </c>
      <c r="S62" s="51">
        <f>ROUND(G62+H62+I62+J62+K62+L62+M62+N62+O62+P62+Q62+R62,5)</f>
        <v>55650</v>
      </c>
      <c r="T62" s="87">
        <f>SUM(T59:T61)</f>
        <v>55650</v>
      </c>
      <c r="U62" s="69"/>
    </row>
    <row r="63" spans="1:21" x14ac:dyDescent="0.25">
      <c r="A63" s="50"/>
      <c r="B63" s="50"/>
      <c r="C63" s="50"/>
      <c r="D63" s="50" t="s">
        <v>49</v>
      </c>
      <c r="E63" s="50"/>
      <c r="F63" s="50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69"/>
    </row>
    <row r="64" spans="1:21" x14ac:dyDescent="0.25">
      <c r="A64" s="50"/>
      <c r="B64" s="50"/>
      <c r="C64" s="50"/>
      <c r="D64" s="50"/>
      <c r="E64" s="50" t="s">
        <v>50</v>
      </c>
      <c r="F64" s="50"/>
      <c r="G64" s="51">
        <v>1347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>
        <f t="shared" ref="S64:S69" si="31">ROUND(G64+H64+I64+J64+K64+L64+M64+N64+O64+P64+Q64+R64,5)</f>
        <v>1347</v>
      </c>
      <c r="T64" s="51">
        <f t="shared" ref="T64:T68" si="32">SUM(G64:R64)</f>
        <v>1347</v>
      </c>
      <c r="U64" s="69"/>
    </row>
    <row r="65" spans="1:21" x14ac:dyDescent="0.25">
      <c r="A65" s="50"/>
      <c r="B65" s="50"/>
      <c r="C65" s="50"/>
      <c r="D65" s="50"/>
      <c r="E65" s="50" t="s">
        <v>51</v>
      </c>
      <c r="F65" s="50"/>
      <c r="G65" s="51"/>
      <c r="H65" s="51"/>
      <c r="I65" s="51"/>
      <c r="J65" s="51"/>
      <c r="K65" s="51"/>
      <c r="L65" s="51"/>
      <c r="M65" s="51"/>
      <c r="N65" s="51"/>
      <c r="O65" s="51">
        <v>2300</v>
      </c>
      <c r="P65" s="51"/>
      <c r="Q65" s="51"/>
      <c r="R65" s="51"/>
      <c r="S65" s="51">
        <f t="shared" si="31"/>
        <v>2300</v>
      </c>
      <c r="T65" s="51">
        <f t="shared" si="32"/>
        <v>2300</v>
      </c>
      <c r="U65" s="69"/>
    </row>
    <row r="66" spans="1:21" x14ac:dyDescent="0.25">
      <c r="A66" s="50"/>
      <c r="B66" s="50"/>
      <c r="C66" s="50"/>
      <c r="D66" s="50"/>
      <c r="E66" s="50" t="s">
        <v>52</v>
      </c>
      <c r="F66" s="50"/>
      <c r="G66" s="51">
        <v>1000</v>
      </c>
      <c r="H66" s="51">
        <v>500</v>
      </c>
      <c r="I66" s="51">
        <v>900</v>
      </c>
      <c r="J66" s="51">
        <v>500</v>
      </c>
      <c r="K66" s="51">
        <v>500</v>
      </c>
      <c r="L66" s="51">
        <v>900</v>
      </c>
      <c r="M66" s="51">
        <v>500</v>
      </c>
      <c r="N66" s="51">
        <v>500</v>
      </c>
      <c r="O66" s="51">
        <v>700</v>
      </c>
      <c r="P66" s="51">
        <v>400</v>
      </c>
      <c r="Q66" s="51">
        <v>400</v>
      </c>
      <c r="R66" s="51">
        <v>1300</v>
      </c>
      <c r="S66" s="51">
        <f t="shared" si="31"/>
        <v>8100</v>
      </c>
      <c r="T66" s="51">
        <f t="shared" si="32"/>
        <v>8100</v>
      </c>
      <c r="U66" s="69"/>
    </row>
    <row r="67" spans="1:21" x14ac:dyDescent="0.25">
      <c r="A67" s="50"/>
      <c r="B67" s="50"/>
      <c r="C67" s="50"/>
      <c r="D67" s="50"/>
      <c r="E67" s="50" t="s">
        <v>53</v>
      </c>
      <c r="F67" s="50"/>
      <c r="G67" s="51">
        <v>225</v>
      </c>
      <c r="H67" s="51">
        <v>225</v>
      </c>
      <c r="I67" s="51">
        <v>225</v>
      </c>
      <c r="J67" s="51">
        <v>225</v>
      </c>
      <c r="K67" s="51">
        <v>225</v>
      </c>
      <c r="L67" s="51">
        <v>225</v>
      </c>
      <c r="M67" s="51">
        <v>225</v>
      </c>
      <c r="N67" s="51">
        <v>225</v>
      </c>
      <c r="O67" s="51">
        <v>225</v>
      </c>
      <c r="P67" s="51">
        <v>225</v>
      </c>
      <c r="Q67" s="51">
        <v>225</v>
      </c>
      <c r="R67" s="51">
        <v>225</v>
      </c>
      <c r="S67" s="51">
        <f t="shared" si="31"/>
        <v>2700</v>
      </c>
      <c r="T67" s="51">
        <f t="shared" si="32"/>
        <v>2700</v>
      </c>
      <c r="U67" s="69"/>
    </row>
    <row r="68" spans="1:21" ht="15.75" thickBot="1" x14ac:dyDescent="0.3">
      <c r="A68" s="50"/>
      <c r="B68" s="50"/>
      <c r="C68" s="50"/>
      <c r="D68" s="50"/>
      <c r="E68" s="50" t="s">
        <v>54</v>
      </c>
      <c r="F68" s="50"/>
      <c r="G68" s="53">
        <v>534</v>
      </c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>
        <f t="shared" si="31"/>
        <v>534</v>
      </c>
      <c r="T68" s="53">
        <f t="shared" si="32"/>
        <v>534</v>
      </c>
      <c r="U68" s="69"/>
    </row>
    <row r="69" spans="1:21" x14ac:dyDescent="0.25">
      <c r="A69" s="50"/>
      <c r="B69" s="50"/>
      <c r="C69" s="50"/>
      <c r="D69" s="50" t="s">
        <v>55</v>
      </c>
      <c r="E69" s="50"/>
      <c r="F69" s="50"/>
      <c r="G69" s="51">
        <f t="shared" ref="G69:R69" si="33">ROUND(SUM(G63:G68),5)</f>
        <v>3106</v>
      </c>
      <c r="H69" s="51">
        <f t="shared" si="33"/>
        <v>725</v>
      </c>
      <c r="I69" s="51">
        <f t="shared" si="33"/>
        <v>1125</v>
      </c>
      <c r="J69" s="51">
        <f t="shared" si="33"/>
        <v>725</v>
      </c>
      <c r="K69" s="51">
        <f t="shared" si="33"/>
        <v>725</v>
      </c>
      <c r="L69" s="51">
        <f t="shared" si="33"/>
        <v>1125</v>
      </c>
      <c r="M69" s="51">
        <f t="shared" si="33"/>
        <v>725</v>
      </c>
      <c r="N69" s="51">
        <f t="shared" si="33"/>
        <v>725</v>
      </c>
      <c r="O69" s="51">
        <f t="shared" si="33"/>
        <v>3225</v>
      </c>
      <c r="P69" s="51">
        <f t="shared" si="33"/>
        <v>625</v>
      </c>
      <c r="Q69" s="51">
        <f t="shared" si="33"/>
        <v>625</v>
      </c>
      <c r="R69" s="51">
        <f t="shared" si="33"/>
        <v>1525</v>
      </c>
      <c r="S69" s="51">
        <f t="shared" si="31"/>
        <v>14981</v>
      </c>
      <c r="T69" s="87">
        <f>SUM(T64:T68)</f>
        <v>14981</v>
      </c>
      <c r="U69" s="69"/>
    </row>
    <row r="70" spans="1:21" x14ac:dyDescent="0.25">
      <c r="A70" s="50"/>
      <c r="B70" s="50"/>
      <c r="C70" s="50"/>
      <c r="D70" s="50" t="s">
        <v>56</v>
      </c>
      <c r="E70" s="50"/>
      <c r="F70" s="50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69"/>
    </row>
    <row r="71" spans="1:21" x14ac:dyDescent="0.25">
      <c r="A71" s="50"/>
      <c r="B71" s="50"/>
      <c r="C71" s="50"/>
      <c r="D71" s="50"/>
      <c r="E71" s="50" t="s">
        <v>57</v>
      </c>
      <c r="F71" s="50"/>
      <c r="G71" s="51"/>
      <c r="H71" s="51"/>
      <c r="I71" s="51"/>
      <c r="J71" s="51"/>
      <c r="K71" s="51">
        <v>1500</v>
      </c>
      <c r="L71" s="51"/>
      <c r="M71" s="51"/>
      <c r="N71" s="51"/>
      <c r="O71" s="51"/>
      <c r="P71" s="51">
        <v>7000</v>
      </c>
      <c r="Q71" s="51">
        <v>30000</v>
      </c>
      <c r="R71" s="51">
        <v>3700</v>
      </c>
      <c r="S71" s="51">
        <f>ROUND(G71+H71+I71+J71+K71+L71+M71+N71+O71+P71+Q71+R71,5)</f>
        <v>42200</v>
      </c>
      <c r="T71" s="51">
        <f t="shared" ref="T71:T78" si="34">SUM(G71:R71)</f>
        <v>42200</v>
      </c>
      <c r="U71" s="69"/>
    </row>
    <row r="72" spans="1:21" x14ac:dyDescent="0.25">
      <c r="A72" s="50"/>
      <c r="B72" s="50"/>
      <c r="C72" s="50"/>
      <c r="D72" s="50"/>
      <c r="E72" s="50" t="s">
        <v>58</v>
      </c>
      <c r="F72" s="50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69"/>
    </row>
    <row r="73" spans="1:21" x14ac:dyDescent="0.25">
      <c r="A73" s="50"/>
      <c r="B73" s="50"/>
      <c r="C73" s="50"/>
      <c r="D73" s="50"/>
      <c r="E73" s="50"/>
      <c r="F73" s="50" t="s">
        <v>23</v>
      </c>
      <c r="G73" s="51"/>
      <c r="H73" s="51"/>
      <c r="I73" s="51">
        <v>10650</v>
      </c>
      <c r="J73" s="51"/>
      <c r="K73" s="51"/>
      <c r="L73" s="51"/>
      <c r="M73" s="51"/>
      <c r="N73" s="51"/>
      <c r="O73" s="51"/>
      <c r="P73" s="51"/>
      <c r="Q73" s="51"/>
      <c r="R73" s="51"/>
      <c r="S73" s="51">
        <f t="shared" ref="S73:S79" si="35">ROUND(G73+H73+I73+J73+K73+L73+M73+N73+O73+P73+Q73+R73,5)</f>
        <v>10650</v>
      </c>
      <c r="T73" s="51">
        <f t="shared" si="34"/>
        <v>10650</v>
      </c>
      <c r="U73" s="69"/>
    </row>
    <row r="74" spans="1:21" x14ac:dyDescent="0.25">
      <c r="A74" s="50"/>
      <c r="B74" s="50"/>
      <c r="C74" s="50"/>
      <c r="D74" s="50"/>
      <c r="E74" s="50"/>
      <c r="F74" s="50" t="s">
        <v>21</v>
      </c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>
        <v>14725</v>
      </c>
      <c r="S74" s="51">
        <f t="shared" si="35"/>
        <v>14725</v>
      </c>
      <c r="T74" s="51">
        <f t="shared" si="34"/>
        <v>14725</v>
      </c>
      <c r="U74" s="69"/>
    </row>
    <row r="75" spans="1:21" x14ac:dyDescent="0.25">
      <c r="A75" s="50"/>
      <c r="B75" s="50"/>
      <c r="C75" s="50"/>
      <c r="D75" s="50"/>
      <c r="E75" s="50"/>
      <c r="F75" s="50" t="s">
        <v>24</v>
      </c>
      <c r="G75" s="51"/>
      <c r="H75" s="51"/>
      <c r="I75" s="51"/>
      <c r="J75" s="51"/>
      <c r="K75" s="51"/>
      <c r="L75" s="51"/>
      <c r="M75" s="51"/>
      <c r="N75" s="51"/>
      <c r="O75" s="51">
        <v>0</v>
      </c>
      <c r="P75" s="51"/>
      <c r="Q75" s="51"/>
      <c r="R75" s="51"/>
      <c r="S75" s="51">
        <f t="shared" si="35"/>
        <v>0</v>
      </c>
      <c r="T75" s="51">
        <f t="shared" si="34"/>
        <v>0</v>
      </c>
      <c r="U75" s="69"/>
    </row>
    <row r="76" spans="1:21" ht="15.75" thickBot="1" x14ac:dyDescent="0.3">
      <c r="A76" s="50"/>
      <c r="B76" s="50"/>
      <c r="C76" s="50"/>
      <c r="D76" s="50"/>
      <c r="E76" s="50"/>
      <c r="F76" s="50" t="s">
        <v>22</v>
      </c>
      <c r="G76" s="53"/>
      <c r="H76" s="53"/>
      <c r="I76" s="53"/>
      <c r="J76" s="53"/>
      <c r="K76" s="53"/>
      <c r="L76" s="53">
        <v>0</v>
      </c>
      <c r="M76" s="53"/>
      <c r="N76" s="53"/>
      <c r="O76" s="53"/>
      <c r="P76" s="53"/>
      <c r="Q76" s="53"/>
      <c r="R76" s="53"/>
      <c r="S76" s="53">
        <f t="shared" si="35"/>
        <v>0</v>
      </c>
      <c r="T76" s="53">
        <f t="shared" si="34"/>
        <v>0</v>
      </c>
      <c r="U76" s="69"/>
    </row>
    <row r="77" spans="1:21" x14ac:dyDescent="0.25">
      <c r="A77" s="50"/>
      <c r="B77" s="50"/>
      <c r="C77" s="50"/>
      <c r="D77" s="50"/>
      <c r="E77" s="50" t="s">
        <v>59</v>
      </c>
      <c r="F77" s="50"/>
      <c r="G77" s="51">
        <f>SUM(G73:G76)</f>
        <v>0</v>
      </c>
      <c r="H77" s="51">
        <f t="shared" ref="H77:R77" si="36">SUM(H73:H76)</f>
        <v>0</v>
      </c>
      <c r="I77" s="51">
        <f t="shared" si="36"/>
        <v>10650</v>
      </c>
      <c r="J77" s="51">
        <f t="shared" si="36"/>
        <v>0</v>
      </c>
      <c r="K77" s="51">
        <f t="shared" si="36"/>
        <v>0</v>
      </c>
      <c r="L77" s="51">
        <f t="shared" si="36"/>
        <v>0</v>
      </c>
      <c r="M77" s="51">
        <f t="shared" si="36"/>
        <v>0</v>
      </c>
      <c r="N77" s="51">
        <f t="shared" si="36"/>
        <v>0</v>
      </c>
      <c r="O77" s="51">
        <f t="shared" si="36"/>
        <v>0</v>
      </c>
      <c r="P77" s="51">
        <f t="shared" si="36"/>
        <v>0</v>
      </c>
      <c r="Q77" s="51">
        <f t="shared" si="36"/>
        <v>0</v>
      </c>
      <c r="R77" s="51">
        <f t="shared" si="36"/>
        <v>14725</v>
      </c>
      <c r="S77" s="51">
        <f t="shared" si="35"/>
        <v>25375</v>
      </c>
      <c r="T77" s="51">
        <f>SUM(T73:T76)</f>
        <v>25375</v>
      </c>
      <c r="U77" s="69"/>
    </row>
    <row r="78" spans="1:21" ht="15.75" thickBot="1" x14ac:dyDescent="0.3">
      <c r="A78" s="50"/>
      <c r="B78" s="50"/>
      <c r="C78" s="50"/>
      <c r="D78" s="50"/>
      <c r="E78" s="50" t="s">
        <v>60</v>
      </c>
      <c r="F78" s="50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>
        <f t="shared" si="35"/>
        <v>0</v>
      </c>
      <c r="T78" s="53">
        <f t="shared" si="34"/>
        <v>0</v>
      </c>
      <c r="U78" s="69"/>
    </row>
    <row r="79" spans="1:21" x14ac:dyDescent="0.25">
      <c r="A79" s="50"/>
      <c r="B79" s="50"/>
      <c r="C79" s="50"/>
      <c r="D79" s="50" t="s">
        <v>61</v>
      </c>
      <c r="E79" s="50"/>
      <c r="F79" s="50"/>
      <c r="G79" s="51">
        <f>SUM(G71,G77)</f>
        <v>0</v>
      </c>
      <c r="H79" s="51">
        <f t="shared" ref="H79:R79" si="37">SUM(H71,H77)</f>
        <v>0</v>
      </c>
      <c r="I79" s="51">
        <f t="shared" si="37"/>
        <v>10650</v>
      </c>
      <c r="J79" s="51">
        <f t="shared" si="37"/>
        <v>0</v>
      </c>
      <c r="K79" s="51">
        <f t="shared" si="37"/>
        <v>1500</v>
      </c>
      <c r="L79" s="51">
        <f t="shared" si="37"/>
        <v>0</v>
      </c>
      <c r="M79" s="51">
        <f t="shared" si="37"/>
        <v>0</v>
      </c>
      <c r="N79" s="51">
        <f t="shared" si="37"/>
        <v>0</v>
      </c>
      <c r="O79" s="51">
        <f t="shared" si="37"/>
        <v>0</v>
      </c>
      <c r="P79" s="51">
        <f t="shared" si="37"/>
        <v>7000</v>
      </c>
      <c r="Q79" s="51">
        <f t="shared" si="37"/>
        <v>30000</v>
      </c>
      <c r="R79" s="51">
        <f t="shared" si="37"/>
        <v>18425</v>
      </c>
      <c r="S79" s="51">
        <f t="shared" si="35"/>
        <v>67575</v>
      </c>
      <c r="T79" s="87">
        <f>SUM(T71:T76,T78)</f>
        <v>67575</v>
      </c>
      <c r="U79" s="69"/>
    </row>
    <row r="80" spans="1:21" x14ac:dyDescent="0.25">
      <c r="A80" s="50"/>
      <c r="B80" s="50"/>
      <c r="C80" s="50"/>
      <c r="D80" s="50" t="s">
        <v>62</v>
      </c>
      <c r="E80" s="50"/>
      <c r="F80" s="50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69"/>
    </row>
    <row r="81" spans="1:21" x14ac:dyDescent="0.25">
      <c r="A81" s="50"/>
      <c r="B81" s="50"/>
      <c r="C81" s="50"/>
      <c r="D81" s="50"/>
      <c r="E81" s="50" t="s">
        <v>63</v>
      </c>
      <c r="F81" s="50"/>
      <c r="G81" s="51"/>
      <c r="H81" s="51">
        <v>5000</v>
      </c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>
        <f>ROUND(G81+H81+I81+J81+K81+L81+M81+N81+O81+P81+Q81+R81,5)</f>
        <v>5000</v>
      </c>
      <c r="T81" s="87">
        <f t="shared" ref="T81:T82" si="38">SUM(G81:R81)</f>
        <v>5000</v>
      </c>
      <c r="U81" s="69"/>
    </row>
    <row r="82" spans="1:21" x14ac:dyDescent="0.25">
      <c r="A82" s="50"/>
      <c r="B82" s="50"/>
      <c r="C82" s="50"/>
      <c r="D82" s="50"/>
      <c r="E82" s="50" t="s">
        <v>64</v>
      </c>
      <c r="F82" s="50"/>
      <c r="G82" s="51">
        <v>1160</v>
      </c>
      <c r="H82" s="51">
        <v>1160</v>
      </c>
      <c r="I82" s="51">
        <v>1160</v>
      </c>
      <c r="J82" s="51">
        <v>1160</v>
      </c>
      <c r="K82" s="51">
        <v>1160</v>
      </c>
      <c r="L82" s="51">
        <v>1160</v>
      </c>
      <c r="M82" s="51">
        <v>1160</v>
      </c>
      <c r="N82" s="51">
        <v>1160</v>
      </c>
      <c r="O82" s="51">
        <v>1150</v>
      </c>
      <c r="P82" s="51">
        <v>1160</v>
      </c>
      <c r="Q82" s="51">
        <v>1160</v>
      </c>
      <c r="R82" s="51">
        <v>1160</v>
      </c>
      <c r="S82" s="51">
        <f>ROUND(G82+H82+I82+J82+K82+L82+M82+N82+O82+P82+Q82+R82,5)</f>
        <v>13910</v>
      </c>
      <c r="T82" s="87">
        <f t="shared" si="38"/>
        <v>13910</v>
      </c>
      <c r="U82" s="69"/>
    </row>
    <row r="83" spans="1:21" x14ac:dyDescent="0.25">
      <c r="A83" s="50"/>
      <c r="B83" s="50"/>
      <c r="C83" s="50"/>
      <c r="D83" s="50"/>
      <c r="E83" s="50" t="s">
        <v>65</v>
      </c>
      <c r="F83" s="50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69"/>
    </row>
    <row r="84" spans="1:21" x14ac:dyDescent="0.25">
      <c r="A84" s="50"/>
      <c r="B84" s="50"/>
      <c r="C84" s="50"/>
      <c r="D84" s="50"/>
      <c r="E84" s="50"/>
      <c r="F84" s="50" t="s">
        <v>66</v>
      </c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>
        <f>ROUND(G84+H84+I84+J84+K84+L84+M84+N84+O84+P84+Q84+R84,5)</f>
        <v>0</v>
      </c>
      <c r="T84" s="51">
        <f t="shared" ref="T84:T87" si="39">SUM(G84:R84)</f>
        <v>0</v>
      </c>
      <c r="U84" s="69"/>
    </row>
    <row r="85" spans="1:21" x14ac:dyDescent="0.25">
      <c r="A85" s="50"/>
      <c r="B85" s="50"/>
      <c r="C85" s="50"/>
      <c r="D85" s="50"/>
      <c r="E85" s="50"/>
      <c r="F85" s="50" t="s">
        <v>67</v>
      </c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>
        <f>ROUND(G85+H85+I85+J85+K85+L85+M85+N85+O85+P85+Q85+R85,5)</f>
        <v>0</v>
      </c>
      <c r="T85" s="51">
        <f t="shared" si="39"/>
        <v>0</v>
      </c>
      <c r="U85" s="69"/>
    </row>
    <row r="86" spans="1:21" x14ac:dyDescent="0.25">
      <c r="A86" s="50"/>
      <c r="B86" s="50"/>
      <c r="C86" s="50"/>
      <c r="D86" s="50"/>
      <c r="E86" s="50"/>
      <c r="F86" s="50" t="s">
        <v>68</v>
      </c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>
        <f>ROUND(G86+H86+I86+J86+K86+L86+M86+N86+O86+P86+Q86+R86,5)</f>
        <v>0</v>
      </c>
      <c r="T86" s="51">
        <f t="shared" si="39"/>
        <v>0</v>
      </c>
      <c r="U86" s="69"/>
    </row>
    <row r="87" spans="1:21" ht="15.75" thickBot="1" x14ac:dyDescent="0.3">
      <c r="A87" s="50"/>
      <c r="B87" s="50"/>
      <c r="C87" s="50"/>
      <c r="D87" s="50"/>
      <c r="E87" s="50"/>
      <c r="F87" s="50" t="s">
        <v>69</v>
      </c>
      <c r="G87" s="53">
        <v>800</v>
      </c>
      <c r="H87" s="53">
        <v>950</v>
      </c>
      <c r="I87" s="53">
        <v>2400</v>
      </c>
      <c r="J87" s="53">
        <v>1500</v>
      </c>
      <c r="K87" s="53">
        <v>1500</v>
      </c>
      <c r="L87" s="53">
        <v>400</v>
      </c>
      <c r="M87" s="53">
        <v>2000</v>
      </c>
      <c r="N87" s="53">
        <v>1700</v>
      </c>
      <c r="O87" s="53">
        <v>1000</v>
      </c>
      <c r="P87" s="53">
        <v>1600</v>
      </c>
      <c r="Q87" s="53">
        <v>550</v>
      </c>
      <c r="R87" s="53">
        <v>650</v>
      </c>
      <c r="S87" s="53">
        <f>ROUND(G87+H87+I87+J87+K87+L87+M87+N87+O87+P87+Q87+R87,5)</f>
        <v>15050</v>
      </c>
      <c r="T87" s="53">
        <f t="shared" si="39"/>
        <v>15050</v>
      </c>
      <c r="U87" s="69"/>
    </row>
    <row r="88" spans="1:21" x14ac:dyDescent="0.25">
      <c r="A88" s="50"/>
      <c r="B88" s="50"/>
      <c r="C88" s="50"/>
      <c r="D88" s="50"/>
      <c r="E88" s="50" t="s">
        <v>70</v>
      </c>
      <c r="F88" s="50"/>
      <c r="G88" s="51">
        <f t="shared" ref="G88:R88" si="40">ROUND(SUM(G83:G87),5)</f>
        <v>800</v>
      </c>
      <c r="H88" s="51">
        <f t="shared" si="40"/>
        <v>950</v>
      </c>
      <c r="I88" s="51">
        <f t="shared" si="40"/>
        <v>2400</v>
      </c>
      <c r="J88" s="51">
        <f t="shared" si="40"/>
        <v>1500</v>
      </c>
      <c r="K88" s="51">
        <f t="shared" si="40"/>
        <v>1500</v>
      </c>
      <c r="L88" s="51">
        <f t="shared" si="40"/>
        <v>400</v>
      </c>
      <c r="M88" s="51">
        <f t="shared" si="40"/>
        <v>2000</v>
      </c>
      <c r="N88" s="51">
        <f t="shared" si="40"/>
        <v>1700</v>
      </c>
      <c r="O88" s="51">
        <f t="shared" si="40"/>
        <v>1000</v>
      </c>
      <c r="P88" s="51">
        <f t="shared" si="40"/>
        <v>1600</v>
      </c>
      <c r="Q88" s="51">
        <f t="shared" si="40"/>
        <v>550</v>
      </c>
      <c r="R88" s="51">
        <f t="shared" si="40"/>
        <v>650</v>
      </c>
      <c r="S88" s="51">
        <f>ROUND(G88+H88+I88+J88+K88+L88+M88+N88+O88+P88+Q88+R88,5)</f>
        <v>15050</v>
      </c>
      <c r="T88" s="51">
        <f>SUM(T84:T87)</f>
        <v>15050</v>
      </c>
      <c r="U88" s="69"/>
    </row>
    <row r="89" spans="1:21" x14ac:dyDescent="0.25">
      <c r="A89" s="50"/>
      <c r="B89" s="50"/>
      <c r="C89" s="50"/>
      <c r="D89" s="50"/>
      <c r="E89" s="50"/>
      <c r="F89" s="50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69"/>
    </row>
    <row r="90" spans="1:21" x14ac:dyDescent="0.25">
      <c r="A90" s="50"/>
      <c r="B90" s="50"/>
      <c r="C90" s="50"/>
      <c r="D90" s="50"/>
      <c r="E90" s="50" t="s">
        <v>71</v>
      </c>
      <c r="F90" s="50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69"/>
    </row>
    <row r="91" spans="1:21" x14ac:dyDescent="0.25">
      <c r="A91" s="50"/>
      <c r="B91" s="50"/>
      <c r="C91" s="50"/>
      <c r="D91" s="50"/>
      <c r="E91" s="50"/>
      <c r="F91" s="50" t="s">
        <v>72</v>
      </c>
      <c r="G91" s="51"/>
      <c r="H91" s="51"/>
      <c r="I91" s="51">
        <v>200</v>
      </c>
      <c r="J91" s="51"/>
      <c r="K91" s="51"/>
      <c r="L91" s="51"/>
      <c r="M91" s="51">
        <v>200</v>
      </c>
      <c r="N91" s="51"/>
      <c r="O91" s="51"/>
      <c r="P91" s="51"/>
      <c r="Q91" s="51"/>
      <c r="R91" s="51"/>
      <c r="S91" s="51">
        <f t="shared" ref="S91:S107" si="41">ROUND(G91+H91+I91+J91+K91+L91+M91+N91+O91+P91+Q91+R91,5)</f>
        <v>400</v>
      </c>
      <c r="T91" s="51">
        <f t="shared" ref="T91:T94" si="42">SUM(G91:R91)</f>
        <v>400</v>
      </c>
      <c r="U91" s="69"/>
    </row>
    <row r="92" spans="1:21" x14ac:dyDescent="0.25">
      <c r="A92" s="50"/>
      <c r="B92" s="50"/>
      <c r="C92" s="50"/>
      <c r="D92" s="50"/>
      <c r="E92" s="50"/>
      <c r="F92" s="50" t="s">
        <v>73</v>
      </c>
      <c r="G92" s="51">
        <v>140</v>
      </c>
      <c r="H92" s="51">
        <v>140</v>
      </c>
      <c r="I92" s="51">
        <v>140</v>
      </c>
      <c r="J92" s="51">
        <v>140</v>
      </c>
      <c r="K92" s="51">
        <v>140</v>
      </c>
      <c r="L92" s="51">
        <v>140</v>
      </c>
      <c r="M92" s="51">
        <v>140</v>
      </c>
      <c r="N92" s="51">
        <v>140</v>
      </c>
      <c r="O92" s="51">
        <v>140</v>
      </c>
      <c r="P92" s="51">
        <v>140</v>
      </c>
      <c r="Q92" s="51">
        <v>140</v>
      </c>
      <c r="R92" s="51">
        <v>140</v>
      </c>
      <c r="S92" s="51">
        <f t="shared" si="41"/>
        <v>1680</v>
      </c>
      <c r="T92" s="51">
        <f t="shared" si="42"/>
        <v>1680</v>
      </c>
      <c r="U92" s="69"/>
    </row>
    <row r="93" spans="1:21" x14ac:dyDescent="0.25">
      <c r="A93" s="50"/>
      <c r="B93" s="50"/>
      <c r="C93" s="50"/>
      <c r="D93" s="50"/>
      <c r="E93" s="50"/>
      <c r="F93" s="50" t="s">
        <v>74</v>
      </c>
      <c r="G93" s="51">
        <v>160</v>
      </c>
      <c r="H93" s="51">
        <v>200</v>
      </c>
      <c r="I93" s="51"/>
      <c r="J93" s="51"/>
      <c r="K93" s="51">
        <v>150</v>
      </c>
      <c r="L93" s="51"/>
      <c r="M93" s="51">
        <v>50</v>
      </c>
      <c r="N93" s="51">
        <v>100</v>
      </c>
      <c r="O93" s="51">
        <v>200</v>
      </c>
      <c r="P93" s="51"/>
      <c r="Q93" s="51">
        <v>60</v>
      </c>
      <c r="R93" s="51"/>
      <c r="S93" s="51">
        <f t="shared" si="41"/>
        <v>920</v>
      </c>
      <c r="T93" s="51">
        <f t="shared" si="42"/>
        <v>920</v>
      </c>
      <c r="U93" s="69"/>
    </row>
    <row r="94" spans="1:21" ht="15.75" thickBot="1" x14ac:dyDescent="0.3">
      <c r="A94" s="50"/>
      <c r="B94" s="50"/>
      <c r="C94" s="50"/>
      <c r="D94" s="50"/>
      <c r="E94" s="50"/>
      <c r="F94" s="50" t="s">
        <v>75</v>
      </c>
      <c r="G94" s="53">
        <v>750</v>
      </c>
      <c r="H94" s="53">
        <v>750</v>
      </c>
      <c r="I94" s="53">
        <v>750</v>
      </c>
      <c r="J94" s="53">
        <v>750</v>
      </c>
      <c r="K94" s="53">
        <v>750</v>
      </c>
      <c r="L94" s="53">
        <v>750</v>
      </c>
      <c r="M94" s="53">
        <v>750</v>
      </c>
      <c r="N94" s="53">
        <v>750</v>
      </c>
      <c r="O94" s="53">
        <v>750</v>
      </c>
      <c r="P94" s="53">
        <v>750</v>
      </c>
      <c r="Q94" s="53">
        <v>750</v>
      </c>
      <c r="R94" s="53">
        <v>750</v>
      </c>
      <c r="S94" s="53">
        <f t="shared" si="41"/>
        <v>9000</v>
      </c>
      <c r="T94" s="53">
        <f t="shared" si="42"/>
        <v>9000</v>
      </c>
      <c r="U94" s="69"/>
    </row>
    <row r="95" spans="1:21" x14ac:dyDescent="0.25">
      <c r="A95" s="50"/>
      <c r="B95" s="50"/>
      <c r="C95" s="50"/>
      <c r="D95" s="50"/>
      <c r="E95" s="50" t="s">
        <v>76</v>
      </c>
      <c r="F95" s="50"/>
      <c r="G95" s="51">
        <f>SUM(G91:G94)</f>
        <v>1050</v>
      </c>
      <c r="H95" s="51">
        <f t="shared" ref="H95:R95" si="43">SUM(H91:H94)</f>
        <v>1090</v>
      </c>
      <c r="I95" s="51">
        <f t="shared" si="43"/>
        <v>1090</v>
      </c>
      <c r="J95" s="51">
        <f t="shared" si="43"/>
        <v>890</v>
      </c>
      <c r="K95" s="51">
        <f t="shared" si="43"/>
        <v>1040</v>
      </c>
      <c r="L95" s="51">
        <f t="shared" si="43"/>
        <v>890</v>
      </c>
      <c r="M95" s="51">
        <f t="shared" si="43"/>
        <v>1140</v>
      </c>
      <c r="N95" s="51">
        <f t="shared" si="43"/>
        <v>990</v>
      </c>
      <c r="O95" s="51">
        <f t="shared" si="43"/>
        <v>1090</v>
      </c>
      <c r="P95" s="51">
        <f t="shared" si="43"/>
        <v>890</v>
      </c>
      <c r="Q95" s="51">
        <f t="shared" si="43"/>
        <v>950</v>
      </c>
      <c r="R95" s="51">
        <f t="shared" si="43"/>
        <v>890</v>
      </c>
      <c r="S95" s="51">
        <f t="shared" si="41"/>
        <v>12000</v>
      </c>
      <c r="T95" s="51">
        <f>SUM(T91:T94)</f>
        <v>12000</v>
      </c>
      <c r="U95" s="69"/>
    </row>
    <row r="96" spans="1:21" x14ac:dyDescent="0.25">
      <c r="A96" s="50"/>
      <c r="B96" s="50"/>
      <c r="C96" s="50"/>
      <c r="D96" s="50"/>
      <c r="E96" s="50"/>
      <c r="F96" s="50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69"/>
    </row>
    <row r="97" spans="1:21" x14ac:dyDescent="0.25">
      <c r="A97" s="50"/>
      <c r="B97" s="50"/>
      <c r="C97" s="50"/>
      <c r="D97" s="50"/>
      <c r="E97" s="50" t="s">
        <v>77</v>
      </c>
      <c r="F97" s="50"/>
      <c r="G97" s="51">
        <v>750</v>
      </c>
      <c r="H97" s="51">
        <v>750</v>
      </c>
      <c r="I97" s="51">
        <v>1500</v>
      </c>
      <c r="J97" s="51">
        <v>750</v>
      </c>
      <c r="K97" s="51">
        <v>750</v>
      </c>
      <c r="L97" s="51">
        <v>1300</v>
      </c>
      <c r="M97" s="51">
        <v>800</v>
      </c>
      <c r="N97" s="51">
        <v>850</v>
      </c>
      <c r="O97" s="51">
        <v>750</v>
      </c>
      <c r="P97" s="51">
        <v>750</v>
      </c>
      <c r="Q97" s="51">
        <v>750</v>
      </c>
      <c r="R97" s="51">
        <v>750</v>
      </c>
      <c r="S97" s="51">
        <f t="shared" si="41"/>
        <v>10450</v>
      </c>
      <c r="T97" s="51">
        <f t="shared" ref="T97:T106" si="44">SUM(G97:R97)</f>
        <v>10450</v>
      </c>
      <c r="U97" s="69"/>
    </row>
    <row r="98" spans="1:21" x14ac:dyDescent="0.25">
      <c r="A98" s="50"/>
      <c r="B98" s="50"/>
      <c r="C98" s="50"/>
      <c r="D98" s="50"/>
      <c r="E98" s="50" t="s">
        <v>78</v>
      </c>
      <c r="F98" s="50"/>
      <c r="G98" s="51">
        <v>750</v>
      </c>
      <c r="H98" s="51">
        <v>750</v>
      </c>
      <c r="I98" s="51">
        <v>750</v>
      </c>
      <c r="J98" s="51">
        <v>750</v>
      </c>
      <c r="K98" s="51">
        <v>750</v>
      </c>
      <c r="L98" s="51">
        <v>750</v>
      </c>
      <c r="M98" s="51">
        <v>750</v>
      </c>
      <c r="N98" s="51">
        <v>750</v>
      </c>
      <c r="O98" s="51">
        <v>750</v>
      </c>
      <c r="P98" s="51">
        <v>750</v>
      </c>
      <c r="Q98" s="51">
        <v>750</v>
      </c>
      <c r="R98" s="51">
        <v>750</v>
      </c>
      <c r="S98" s="51">
        <f t="shared" si="41"/>
        <v>9000</v>
      </c>
      <c r="T98" s="51">
        <f t="shared" si="44"/>
        <v>9000</v>
      </c>
      <c r="U98" s="69"/>
    </row>
    <row r="99" spans="1:21" x14ac:dyDescent="0.25">
      <c r="A99" s="50"/>
      <c r="B99" s="50"/>
      <c r="C99" s="50"/>
      <c r="D99" s="50"/>
      <c r="E99" s="50" t="s">
        <v>79</v>
      </c>
      <c r="F99" s="50"/>
      <c r="G99" s="51">
        <v>4750</v>
      </c>
      <c r="H99" s="51">
        <v>4750</v>
      </c>
      <c r="I99" s="51">
        <v>4750</v>
      </c>
      <c r="J99" s="51">
        <v>4750</v>
      </c>
      <c r="K99" s="51">
        <v>4750</v>
      </c>
      <c r="L99" s="51">
        <v>4750</v>
      </c>
      <c r="M99" s="51">
        <v>4750</v>
      </c>
      <c r="N99" s="51">
        <v>4900</v>
      </c>
      <c r="O99" s="51">
        <v>4900</v>
      </c>
      <c r="P99" s="51">
        <v>4900</v>
      </c>
      <c r="Q99" s="51">
        <v>4900</v>
      </c>
      <c r="R99" s="51">
        <v>4900</v>
      </c>
      <c r="S99" s="51">
        <f t="shared" si="41"/>
        <v>57750</v>
      </c>
      <c r="T99" s="51">
        <f t="shared" si="44"/>
        <v>57750</v>
      </c>
      <c r="U99" s="69"/>
    </row>
    <row r="100" spans="1:21" x14ac:dyDescent="0.25">
      <c r="A100" s="50"/>
      <c r="B100" s="50"/>
      <c r="C100" s="50"/>
      <c r="D100" s="50"/>
      <c r="E100" s="50" t="s">
        <v>80</v>
      </c>
      <c r="F100" s="50"/>
      <c r="G100" s="51">
        <v>1000</v>
      </c>
      <c r="H100" s="51">
        <v>1000</v>
      </c>
      <c r="I100" s="51">
        <v>1000</v>
      </c>
      <c r="J100" s="51">
        <v>1000</v>
      </c>
      <c r="K100" s="51">
        <v>1000</v>
      </c>
      <c r="L100" s="51">
        <v>1000</v>
      </c>
      <c r="M100" s="51">
        <v>1000</v>
      </c>
      <c r="N100" s="51">
        <v>1000</v>
      </c>
      <c r="O100" s="51">
        <v>1000</v>
      </c>
      <c r="P100" s="51">
        <v>1000</v>
      </c>
      <c r="Q100" s="51">
        <v>1000</v>
      </c>
      <c r="R100" s="51">
        <v>1000</v>
      </c>
      <c r="S100" s="51">
        <f t="shared" si="41"/>
        <v>12000</v>
      </c>
      <c r="T100" s="51">
        <f t="shared" si="44"/>
        <v>12000</v>
      </c>
      <c r="U100" s="69"/>
    </row>
    <row r="101" spans="1:21" x14ac:dyDescent="0.25">
      <c r="A101" s="50"/>
      <c r="B101" s="50"/>
      <c r="C101" s="50"/>
      <c r="D101" s="50"/>
      <c r="E101" s="50" t="s">
        <v>81</v>
      </c>
      <c r="F101" s="50"/>
      <c r="G101" s="51">
        <v>2000</v>
      </c>
      <c r="H101" s="51">
        <v>2500</v>
      </c>
      <c r="I101" s="51">
        <v>5500</v>
      </c>
      <c r="J101" s="51">
        <v>2000</v>
      </c>
      <c r="K101" s="51">
        <v>4000</v>
      </c>
      <c r="L101" s="51">
        <v>3000</v>
      </c>
      <c r="M101" s="51">
        <v>2000</v>
      </c>
      <c r="N101" s="51">
        <v>4500</v>
      </c>
      <c r="O101" s="51">
        <v>5000</v>
      </c>
      <c r="P101" s="51">
        <v>4500</v>
      </c>
      <c r="Q101" s="51">
        <v>5000</v>
      </c>
      <c r="R101" s="51">
        <v>4500</v>
      </c>
      <c r="S101" s="51">
        <f t="shared" si="41"/>
        <v>44500</v>
      </c>
      <c r="T101" s="51">
        <f t="shared" si="44"/>
        <v>44500</v>
      </c>
      <c r="U101" s="69" t="s">
        <v>162</v>
      </c>
    </row>
    <row r="102" spans="1:21" x14ac:dyDescent="0.25">
      <c r="A102" s="50"/>
      <c r="B102" s="50"/>
      <c r="C102" s="50"/>
      <c r="D102" s="50"/>
      <c r="E102" s="50" t="s">
        <v>82</v>
      </c>
      <c r="F102" s="50"/>
      <c r="G102" s="51">
        <v>400</v>
      </c>
      <c r="H102" s="51">
        <v>0</v>
      </c>
      <c r="I102" s="51">
        <v>50</v>
      </c>
      <c r="J102" s="51">
        <v>200</v>
      </c>
      <c r="K102" s="51">
        <v>50</v>
      </c>
      <c r="L102" s="51">
        <v>100</v>
      </c>
      <c r="M102" s="51">
        <v>50</v>
      </c>
      <c r="N102" s="51">
        <v>200</v>
      </c>
      <c r="O102" s="51">
        <v>50</v>
      </c>
      <c r="P102" s="51">
        <v>50</v>
      </c>
      <c r="Q102" s="51">
        <v>650</v>
      </c>
      <c r="R102" s="51">
        <v>0</v>
      </c>
      <c r="S102" s="51">
        <f t="shared" si="41"/>
        <v>1800</v>
      </c>
      <c r="T102" s="51">
        <f t="shared" si="44"/>
        <v>1800</v>
      </c>
      <c r="U102" s="69"/>
    </row>
    <row r="103" spans="1:21" x14ac:dyDescent="0.25">
      <c r="A103" s="50"/>
      <c r="B103" s="50"/>
      <c r="C103" s="50"/>
      <c r="D103" s="50"/>
      <c r="E103" s="50" t="s">
        <v>83</v>
      </c>
      <c r="F103" s="50"/>
      <c r="G103" s="51">
        <v>2500</v>
      </c>
      <c r="H103" s="51">
        <v>600</v>
      </c>
      <c r="I103" s="51">
        <v>400</v>
      </c>
      <c r="J103" s="51">
        <v>650</v>
      </c>
      <c r="K103" s="51">
        <v>125</v>
      </c>
      <c r="L103" s="51">
        <v>0</v>
      </c>
      <c r="M103" s="51">
        <v>300</v>
      </c>
      <c r="N103" s="51">
        <v>750</v>
      </c>
      <c r="O103" s="51">
        <v>0</v>
      </c>
      <c r="P103" s="51">
        <v>0</v>
      </c>
      <c r="Q103" s="51">
        <v>250</v>
      </c>
      <c r="R103" s="51">
        <v>1200</v>
      </c>
      <c r="S103" s="51">
        <f t="shared" si="41"/>
        <v>6775</v>
      </c>
      <c r="T103" s="51">
        <f t="shared" si="44"/>
        <v>6775</v>
      </c>
      <c r="U103" s="69" t="s">
        <v>162</v>
      </c>
    </row>
    <row r="104" spans="1:21" x14ac:dyDescent="0.25">
      <c r="A104" s="50"/>
      <c r="B104" s="50"/>
      <c r="C104" s="50"/>
      <c r="D104" s="50"/>
      <c r="E104" s="50" t="s">
        <v>84</v>
      </c>
      <c r="F104" s="50"/>
      <c r="G104" s="51">
        <v>700</v>
      </c>
      <c r="H104" s="51">
        <v>500</v>
      </c>
      <c r="I104" s="51">
        <v>500</v>
      </c>
      <c r="J104" s="51">
        <v>500</v>
      </c>
      <c r="K104" s="51">
        <v>400</v>
      </c>
      <c r="L104" s="51">
        <v>400</v>
      </c>
      <c r="M104" s="51">
        <v>500</v>
      </c>
      <c r="N104" s="51">
        <v>500</v>
      </c>
      <c r="O104" s="51">
        <v>500</v>
      </c>
      <c r="P104" s="51">
        <v>500</v>
      </c>
      <c r="Q104" s="51">
        <v>500</v>
      </c>
      <c r="R104" s="51">
        <v>500</v>
      </c>
      <c r="S104" s="51">
        <f t="shared" si="41"/>
        <v>6000</v>
      </c>
      <c r="T104" s="51">
        <f t="shared" si="44"/>
        <v>6000</v>
      </c>
      <c r="U104" s="69"/>
    </row>
    <row r="105" spans="1:21" x14ac:dyDescent="0.25">
      <c r="A105" s="50"/>
      <c r="B105" s="50"/>
      <c r="C105" s="50"/>
      <c r="D105" s="50"/>
      <c r="E105" s="50" t="s">
        <v>85</v>
      </c>
      <c r="F105" s="50"/>
      <c r="G105" s="51">
        <v>200</v>
      </c>
      <c r="H105" s="51">
        <v>0</v>
      </c>
      <c r="I105" s="51">
        <v>0</v>
      </c>
      <c r="J105" s="51">
        <v>1200</v>
      </c>
      <c r="K105" s="51">
        <v>200</v>
      </c>
      <c r="L105" s="51">
        <v>0</v>
      </c>
      <c r="M105" s="51">
        <v>100</v>
      </c>
      <c r="N105" s="51">
        <v>0</v>
      </c>
      <c r="O105" s="51">
        <v>700</v>
      </c>
      <c r="P105" s="51">
        <v>150</v>
      </c>
      <c r="Q105" s="51">
        <v>2550</v>
      </c>
      <c r="R105" s="51">
        <v>600</v>
      </c>
      <c r="S105" s="51">
        <f t="shared" si="41"/>
        <v>5700</v>
      </c>
      <c r="T105" s="51">
        <f t="shared" si="44"/>
        <v>5700</v>
      </c>
      <c r="U105" s="69" t="s">
        <v>162</v>
      </c>
    </row>
    <row r="106" spans="1:21" ht="15.75" thickBot="1" x14ac:dyDescent="0.3">
      <c r="A106" s="50"/>
      <c r="B106" s="50"/>
      <c r="C106" s="50"/>
      <c r="D106" s="50"/>
      <c r="E106" s="50" t="s">
        <v>86</v>
      </c>
      <c r="F106" s="50"/>
      <c r="G106" s="53">
        <v>500</v>
      </c>
      <c r="H106" s="53">
        <v>200</v>
      </c>
      <c r="I106" s="53">
        <v>200</v>
      </c>
      <c r="J106" s="53">
        <v>200</v>
      </c>
      <c r="K106" s="53">
        <v>200</v>
      </c>
      <c r="L106" s="53">
        <v>200</v>
      </c>
      <c r="M106" s="53">
        <v>200</v>
      </c>
      <c r="N106" s="53">
        <v>200</v>
      </c>
      <c r="O106" s="53">
        <v>500</v>
      </c>
      <c r="P106" s="53">
        <v>100</v>
      </c>
      <c r="Q106" s="53">
        <v>100</v>
      </c>
      <c r="R106" s="53">
        <v>200</v>
      </c>
      <c r="S106" s="53">
        <f t="shared" si="41"/>
        <v>2800</v>
      </c>
      <c r="T106" s="53">
        <f t="shared" si="44"/>
        <v>2800</v>
      </c>
      <c r="U106" s="69"/>
    </row>
    <row r="107" spans="1:21" x14ac:dyDescent="0.25">
      <c r="A107" s="50"/>
      <c r="B107" s="50"/>
      <c r="C107" s="50"/>
      <c r="D107" s="50" t="s">
        <v>87</v>
      </c>
      <c r="E107" s="50"/>
      <c r="F107" s="50"/>
      <c r="G107" s="51">
        <f>SUM(G88,G95,G97:G106)</f>
        <v>15400</v>
      </c>
      <c r="H107" s="51">
        <f t="shared" ref="H107:R107" si="45">SUM(H88,H95,H97:H106)</f>
        <v>13090</v>
      </c>
      <c r="I107" s="51">
        <f t="shared" si="45"/>
        <v>18140</v>
      </c>
      <c r="J107" s="51">
        <f t="shared" si="45"/>
        <v>14390</v>
      </c>
      <c r="K107" s="51">
        <f t="shared" si="45"/>
        <v>14765</v>
      </c>
      <c r="L107" s="51">
        <f t="shared" si="45"/>
        <v>12790</v>
      </c>
      <c r="M107" s="51">
        <f t="shared" si="45"/>
        <v>13590</v>
      </c>
      <c r="N107" s="51">
        <f t="shared" si="45"/>
        <v>16340</v>
      </c>
      <c r="O107" s="51">
        <f t="shared" si="45"/>
        <v>16240</v>
      </c>
      <c r="P107" s="51">
        <f t="shared" si="45"/>
        <v>15190</v>
      </c>
      <c r="Q107" s="51">
        <f t="shared" si="45"/>
        <v>17950</v>
      </c>
      <c r="R107" s="51">
        <f t="shared" si="45"/>
        <v>15940</v>
      </c>
      <c r="S107" s="51">
        <f t="shared" si="41"/>
        <v>183825</v>
      </c>
      <c r="T107" s="87">
        <f>SUM(T88,T95:T106)</f>
        <v>183825</v>
      </c>
      <c r="U107" s="69"/>
    </row>
    <row r="108" spans="1:21" x14ac:dyDescent="0.25">
      <c r="A108" s="50"/>
      <c r="B108" s="50"/>
      <c r="C108" s="50"/>
      <c r="D108" s="50" t="s">
        <v>88</v>
      </c>
      <c r="E108" s="50"/>
      <c r="F108" s="50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69"/>
    </row>
    <row r="109" spans="1:21" x14ac:dyDescent="0.25">
      <c r="A109" s="50"/>
      <c r="B109" s="50"/>
      <c r="C109" s="50"/>
      <c r="D109" s="50"/>
      <c r="E109" s="50" t="s">
        <v>89</v>
      </c>
      <c r="F109" s="50"/>
      <c r="G109" s="74">
        <v>0</v>
      </c>
      <c r="H109" s="74">
        <v>0</v>
      </c>
      <c r="I109" s="74">
        <v>0</v>
      </c>
      <c r="J109" s="74">
        <v>0</v>
      </c>
      <c r="K109" s="74">
        <v>0</v>
      </c>
      <c r="L109" s="74">
        <v>0</v>
      </c>
      <c r="M109" s="74">
        <v>0</v>
      </c>
      <c r="N109" s="74">
        <v>0</v>
      </c>
      <c r="O109" s="74">
        <v>0</v>
      </c>
      <c r="P109" s="74">
        <v>0</v>
      </c>
      <c r="Q109" s="74">
        <v>0</v>
      </c>
      <c r="R109" s="74">
        <v>0</v>
      </c>
      <c r="S109" s="51">
        <f t="shared" ref="S109:S115" si="46">ROUND(G109+H109+I109+J109+K109+L109+M109+N109+O109+P109+Q109+R109,5)</f>
        <v>0</v>
      </c>
      <c r="T109" s="51">
        <f t="shared" ref="T109:T112" si="47">SUM(G109:R109)</f>
        <v>0</v>
      </c>
      <c r="U109" s="69"/>
    </row>
    <row r="110" spans="1:21" x14ac:dyDescent="0.25">
      <c r="A110" s="50"/>
      <c r="B110" s="50"/>
      <c r="C110" s="50"/>
      <c r="D110" s="50"/>
      <c r="E110" s="50" t="s">
        <v>90</v>
      </c>
      <c r="F110" s="50"/>
      <c r="G110" s="51">
        <v>130</v>
      </c>
      <c r="H110" s="51">
        <v>130</v>
      </c>
      <c r="I110" s="51">
        <v>130</v>
      </c>
      <c r="J110" s="51">
        <v>130</v>
      </c>
      <c r="K110" s="51">
        <v>130</v>
      </c>
      <c r="L110" s="51">
        <v>130</v>
      </c>
      <c r="M110" s="51">
        <v>130</v>
      </c>
      <c r="N110" s="51">
        <v>130</v>
      </c>
      <c r="O110" s="51">
        <v>130</v>
      </c>
      <c r="P110" s="51">
        <v>130</v>
      </c>
      <c r="Q110" s="51">
        <v>130</v>
      </c>
      <c r="R110" s="51">
        <f>ROUND(+'Salary calc'!Y20,0)</f>
        <v>21306</v>
      </c>
      <c r="S110" s="51">
        <f t="shared" si="46"/>
        <v>22736</v>
      </c>
      <c r="T110" s="51">
        <f t="shared" si="47"/>
        <v>22736</v>
      </c>
      <c r="U110" s="69"/>
    </row>
    <row r="111" spans="1:21" x14ac:dyDescent="0.25">
      <c r="A111" s="50"/>
      <c r="B111" s="50"/>
      <c r="C111" s="50"/>
      <c r="D111" s="50"/>
      <c r="E111" s="50" t="s">
        <v>91</v>
      </c>
      <c r="F111" s="50"/>
      <c r="G111" s="51">
        <v>1875</v>
      </c>
      <c r="H111" s="51">
        <v>1875</v>
      </c>
      <c r="I111" s="51">
        <v>1875</v>
      </c>
      <c r="J111" s="51">
        <v>1875</v>
      </c>
      <c r="K111" s="51">
        <v>1875</v>
      </c>
      <c r="L111" s="51">
        <v>1875</v>
      </c>
      <c r="M111" s="51">
        <v>1875</v>
      </c>
      <c r="N111" s="51">
        <v>1875</v>
      </c>
      <c r="O111" s="51">
        <v>1875</v>
      </c>
      <c r="P111" s="51">
        <v>1875</v>
      </c>
      <c r="Q111" s="51">
        <v>1875</v>
      </c>
      <c r="R111" s="51">
        <v>1875</v>
      </c>
      <c r="S111" s="51">
        <f t="shared" si="46"/>
        <v>22500</v>
      </c>
      <c r="T111" s="51">
        <f t="shared" si="47"/>
        <v>22500</v>
      </c>
      <c r="U111" s="69"/>
    </row>
    <row r="112" spans="1:21" ht="15.75" thickBot="1" x14ac:dyDescent="0.3">
      <c r="A112" s="50"/>
      <c r="B112" s="50"/>
      <c r="C112" s="50"/>
      <c r="D112" s="50"/>
      <c r="E112" s="50" t="s">
        <v>89</v>
      </c>
      <c r="F112" s="50"/>
      <c r="G112" s="54">
        <f>ROUND('Salary calc'!Y12,0)</f>
        <v>22194</v>
      </c>
      <c r="H112" s="54">
        <f>+G112</f>
        <v>22194</v>
      </c>
      <c r="I112" s="54">
        <f t="shared" ref="I112:R112" si="48">+H112</f>
        <v>22194</v>
      </c>
      <c r="J112" s="54">
        <f t="shared" si="48"/>
        <v>22194</v>
      </c>
      <c r="K112" s="54">
        <f t="shared" si="48"/>
        <v>22194</v>
      </c>
      <c r="L112" s="54">
        <f t="shared" si="48"/>
        <v>22194</v>
      </c>
      <c r="M112" s="54">
        <f t="shared" si="48"/>
        <v>22194</v>
      </c>
      <c r="N112" s="54">
        <f t="shared" si="48"/>
        <v>22194</v>
      </c>
      <c r="O112" s="54">
        <f t="shared" si="48"/>
        <v>22194</v>
      </c>
      <c r="P112" s="54">
        <f t="shared" si="48"/>
        <v>22194</v>
      </c>
      <c r="Q112" s="54">
        <f t="shared" si="48"/>
        <v>22194</v>
      </c>
      <c r="R112" s="54">
        <f t="shared" si="48"/>
        <v>22194</v>
      </c>
      <c r="S112" s="54">
        <f t="shared" si="46"/>
        <v>266328</v>
      </c>
      <c r="T112" s="54">
        <f t="shared" si="47"/>
        <v>266328</v>
      </c>
      <c r="U112" s="69"/>
    </row>
    <row r="113" spans="1:21" ht="15.75" thickBot="1" x14ac:dyDescent="0.3">
      <c r="A113" s="50"/>
      <c r="B113" s="50"/>
      <c r="C113" s="50"/>
      <c r="D113" s="50" t="s">
        <v>92</v>
      </c>
      <c r="E113" s="50"/>
      <c r="F113" s="50"/>
      <c r="G113" s="75">
        <f>ROUND(SUM(G109:G112),5)</f>
        <v>24199</v>
      </c>
      <c r="H113" s="75">
        <f t="shared" ref="H113:R113" si="49">ROUND(SUM(H109:H112),5)</f>
        <v>24199</v>
      </c>
      <c r="I113" s="75">
        <f t="shared" si="49"/>
        <v>24199</v>
      </c>
      <c r="J113" s="75">
        <f t="shared" si="49"/>
        <v>24199</v>
      </c>
      <c r="K113" s="75">
        <f t="shared" si="49"/>
        <v>24199</v>
      </c>
      <c r="L113" s="75">
        <f t="shared" si="49"/>
        <v>24199</v>
      </c>
      <c r="M113" s="75">
        <f t="shared" si="49"/>
        <v>24199</v>
      </c>
      <c r="N113" s="75">
        <f t="shared" si="49"/>
        <v>24199</v>
      </c>
      <c r="O113" s="75">
        <f t="shared" si="49"/>
        <v>24199</v>
      </c>
      <c r="P113" s="75">
        <f t="shared" si="49"/>
        <v>24199</v>
      </c>
      <c r="Q113" s="75">
        <f t="shared" si="49"/>
        <v>24199</v>
      </c>
      <c r="R113" s="75">
        <f t="shared" si="49"/>
        <v>45375</v>
      </c>
      <c r="S113" s="75">
        <f t="shared" si="46"/>
        <v>311564</v>
      </c>
      <c r="T113" s="88">
        <f>SUM(T109:T112)</f>
        <v>311564</v>
      </c>
      <c r="U113" s="69"/>
    </row>
    <row r="114" spans="1:21" ht="15.75" thickBot="1" x14ac:dyDescent="0.3">
      <c r="A114" s="50"/>
      <c r="B114" s="50"/>
      <c r="C114" s="50" t="s">
        <v>93</v>
      </c>
      <c r="D114" s="50"/>
      <c r="E114" s="50"/>
      <c r="F114" s="50"/>
      <c r="G114" s="75">
        <f>ROUND(G53+G57+G62+G69+G79+G81+G82+G107+G113,5)</f>
        <v>69465</v>
      </c>
      <c r="H114" s="75">
        <f t="shared" ref="H114:R114" si="50">ROUND(H53+H57+H62+H69+H79+H81+H82+H107+H113,5)</f>
        <v>51174</v>
      </c>
      <c r="I114" s="75">
        <f t="shared" si="50"/>
        <v>65974</v>
      </c>
      <c r="J114" s="75">
        <f t="shared" si="50"/>
        <v>46974</v>
      </c>
      <c r="K114" s="75">
        <f t="shared" si="50"/>
        <v>80349</v>
      </c>
      <c r="L114" s="75">
        <f t="shared" si="50"/>
        <v>47274</v>
      </c>
      <c r="M114" s="75">
        <f t="shared" si="50"/>
        <v>71674</v>
      </c>
      <c r="N114" s="75">
        <f t="shared" si="50"/>
        <v>55924</v>
      </c>
      <c r="O114" s="75">
        <f t="shared" si="50"/>
        <v>68064</v>
      </c>
      <c r="P114" s="75">
        <f t="shared" si="50"/>
        <v>59174</v>
      </c>
      <c r="Q114" s="75">
        <f t="shared" si="50"/>
        <v>82834</v>
      </c>
      <c r="R114" s="75">
        <f t="shared" si="50"/>
        <v>91325</v>
      </c>
      <c r="S114" s="75">
        <f t="shared" si="46"/>
        <v>790205</v>
      </c>
      <c r="T114" s="75">
        <f>SUM(T113,T107,T81:T82,T79,T69,T62,T57,T53)</f>
        <v>790205</v>
      </c>
      <c r="U114" s="86">
        <f>T113+T107+T82+T81+T79+T69+T53+T57+T62</f>
        <v>790205</v>
      </c>
    </row>
    <row r="115" spans="1:21" ht="18.75" customHeight="1" thickBot="1" x14ac:dyDescent="0.3">
      <c r="A115" s="76"/>
      <c r="B115" s="76" t="s">
        <v>94</v>
      </c>
      <c r="C115" s="76"/>
      <c r="D115" s="76"/>
      <c r="E115" s="76"/>
      <c r="F115" s="76"/>
      <c r="G115" s="77">
        <f t="shared" ref="G115:R115" si="51">ROUND(G3+G40-G114,5)</f>
        <v>209885</v>
      </c>
      <c r="H115" s="77">
        <f t="shared" si="51"/>
        <v>21826</v>
      </c>
      <c r="I115" s="77">
        <f t="shared" si="51"/>
        <v>-52874</v>
      </c>
      <c r="J115" s="77">
        <f t="shared" si="51"/>
        <v>73576</v>
      </c>
      <c r="K115" s="77">
        <f t="shared" si="51"/>
        <v>-40749</v>
      </c>
      <c r="L115" s="77">
        <f t="shared" si="51"/>
        <v>-22724</v>
      </c>
      <c r="M115" s="77">
        <f t="shared" si="51"/>
        <v>-21924</v>
      </c>
      <c r="N115" s="77">
        <f t="shared" si="51"/>
        <v>-26099</v>
      </c>
      <c r="O115" s="77">
        <f t="shared" si="51"/>
        <v>-45414</v>
      </c>
      <c r="P115" s="77">
        <f t="shared" si="51"/>
        <v>-36949</v>
      </c>
      <c r="Q115" s="77">
        <f t="shared" si="51"/>
        <v>-68984</v>
      </c>
      <c r="R115" s="77">
        <f t="shared" si="51"/>
        <v>-88125</v>
      </c>
      <c r="S115" s="77">
        <f t="shared" si="46"/>
        <v>-98555</v>
      </c>
      <c r="T115" s="89">
        <f>T40-T114</f>
        <v>-98555</v>
      </c>
      <c r="U115" s="69"/>
    </row>
    <row r="116" spans="1:21" ht="18.75" customHeight="1" thickTop="1" thickBot="1" x14ac:dyDescent="0.3">
      <c r="A116" s="76" t="s">
        <v>165</v>
      </c>
      <c r="B116" s="76"/>
      <c r="C116" s="76"/>
      <c r="D116" s="76"/>
      <c r="E116" s="76"/>
      <c r="F116" s="76"/>
      <c r="G116" s="77"/>
      <c r="H116" s="77"/>
      <c r="I116" s="77"/>
      <c r="J116" s="77"/>
      <c r="K116" s="77"/>
      <c r="L116" s="77"/>
      <c r="M116" s="77">
        <f>-1*$S$115/2</f>
        <v>49277.5</v>
      </c>
      <c r="N116" s="77"/>
      <c r="O116" s="77"/>
      <c r="P116" s="77"/>
      <c r="Q116" s="77"/>
      <c r="R116" s="77">
        <f>-1*$S$115/2</f>
        <v>49277.5</v>
      </c>
      <c r="S116" s="77">
        <f>SUM(G116:R116)</f>
        <v>98555</v>
      </c>
      <c r="T116" s="77"/>
      <c r="U116" s="69"/>
    </row>
    <row r="117" spans="1:21" s="80" customFormat="1" ht="17.25" customHeight="1" thickTop="1" thickBot="1" x14ac:dyDescent="0.25">
      <c r="A117" s="90" t="s">
        <v>95</v>
      </c>
      <c r="B117" s="78"/>
      <c r="C117" s="78"/>
      <c r="D117" s="78"/>
      <c r="E117" s="78"/>
      <c r="F117" s="78"/>
      <c r="G117" s="77">
        <f>G115+G116</f>
        <v>209885</v>
      </c>
      <c r="H117" s="77">
        <f t="shared" ref="H117:Q117" si="52">H115+H116</f>
        <v>21826</v>
      </c>
      <c r="I117" s="77">
        <f t="shared" si="52"/>
        <v>-52874</v>
      </c>
      <c r="J117" s="77">
        <f t="shared" si="52"/>
        <v>73576</v>
      </c>
      <c r="K117" s="77">
        <f t="shared" si="52"/>
        <v>-40749</v>
      </c>
      <c r="L117" s="77">
        <f t="shared" si="52"/>
        <v>-22724</v>
      </c>
      <c r="M117" s="77">
        <f t="shared" si="52"/>
        <v>27353.5</v>
      </c>
      <c r="N117" s="77">
        <f t="shared" si="52"/>
        <v>-26099</v>
      </c>
      <c r="O117" s="77">
        <f t="shared" si="52"/>
        <v>-45414</v>
      </c>
      <c r="P117" s="77">
        <f t="shared" si="52"/>
        <v>-36949</v>
      </c>
      <c r="Q117" s="77">
        <f t="shared" si="52"/>
        <v>-68984</v>
      </c>
      <c r="R117" s="77">
        <f t="shared" ref="R117" si="53">R115+R116</f>
        <v>-38847.5</v>
      </c>
      <c r="S117" s="77">
        <f t="shared" ref="S117" si="54">S115+S116</f>
        <v>0</v>
      </c>
      <c r="T117" s="77">
        <f>SUM(G117:R117)</f>
        <v>0</v>
      </c>
      <c r="U117" s="79"/>
    </row>
    <row r="118" spans="1:21" ht="15.75" thickTop="1" x14ac:dyDescent="0.25"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82"/>
    </row>
    <row r="119" spans="1:21" x14ac:dyDescent="0.25"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82"/>
    </row>
    <row r="121" spans="1:21" x14ac:dyDescent="0.25">
      <c r="A121" s="91" t="s">
        <v>142</v>
      </c>
      <c r="B121" s="91"/>
      <c r="C121" s="91"/>
      <c r="D121" s="91"/>
      <c r="F121" s="81" t="s">
        <v>151</v>
      </c>
    </row>
    <row r="122" spans="1:21" x14ac:dyDescent="0.25">
      <c r="B122" s="91" t="s">
        <v>143</v>
      </c>
      <c r="C122" s="91"/>
      <c r="D122" s="91"/>
    </row>
    <row r="123" spans="1:21" x14ac:dyDescent="0.25">
      <c r="B123" s="81" t="s">
        <v>144</v>
      </c>
    </row>
    <row r="124" spans="1:21" x14ac:dyDescent="0.25">
      <c r="F124" s="81" t="s">
        <v>153</v>
      </c>
    </row>
    <row r="126" spans="1:21" x14ac:dyDescent="0.25">
      <c r="A126" s="91" t="s">
        <v>152</v>
      </c>
      <c r="B126" s="91"/>
      <c r="C126" s="91"/>
      <c r="D126" s="91"/>
      <c r="E126" s="91"/>
      <c r="F126" s="91"/>
    </row>
    <row r="127" spans="1:21" x14ac:dyDescent="0.25">
      <c r="B127" s="91" t="s">
        <v>145</v>
      </c>
      <c r="C127" s="91"/>
      <c r="D127" s="91"/>
      <c r="F127" s="81" t="s">
        <v>146</v>
      </c>
    </row>
    <row r="128" spans="1:21" x14ac:dyDescent="0.25">
      <c r="C128" s="81" t="s">
        <v>147</v>
      </c>
    </row>
    <row r="129" spans="2:6" x14ac:dyDescent="0.25">
      <c r="B129" s="91" t="s">
        <v>148</v>
      </c>
      <c r="C129" s="91"/>
      <c r="D129" s="91"/>
      <c r="F129" s="81" t="s">
        <v>149</v>
      </c>
    </row>
    <row r="130" spans="2:6" x14ac:dyDescent="0.25">
      <c r="C130" s="91" t="s">
        <v>147</v>
      </c>
      <c r="D130" s="91"/>
      <c r="E130" s="91"/>
      <c r="F130" s="91"/>
    </row>
    <row r="131" spans="2:6" x14ac:dyDescent="0.25">
      <c r="B131" s="81" t="s">
        <v>150</v>
      </c>
    </row>
  </sheetData>
  <mergeCells count="7">
    <mergeCell ref="C130:F130"/>
    <mergeCell ref="A126:F126"/>
    <mergeCell ref="G1:U1"/>
    <mergeCell ref="A121:D121"/>
    <mergeCell ref="B122:D122"/>
    <mergeCell ref="B127:D127"/>
    <mergeCell ref="B129:D129"/>
  </mergeCells>
  <pageMargins left="0.7" right="0.7" top="0.75" bottom="0.75" header="0.3" footer="0.3"/>
  <pageSetup paperSize="17" scale="89" fitToHeight="0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73"/>
  <sheetViews>
    <sheetView workbookViewId="0">
      <pane xSplit="1" topLeftCell="B1" activePane="topRight" state="frozen"/>
      <selection pane="topRight" activeCell="Y11" sqref="Y11"/>
    </sheetView>
  </sheetViews>
  <sheetFormatPr defaultRowHeight="15" x14ac:dyDescent="0.25"/>
  <cols>
    <col min="1" max="1" width="10.28515625" bestFit="1" customWidth="1"/>
    <col min="2" max="17" width="9.7109375" hidden="1" customWidth="1"/>
    <col min="18" max="18" width="9.7109375" customWidth="1"/>
    <col min="19" max="19" width="9.7109375" bestFit="1" customWidth="1"/>
    <col min="20" max="22" width="9.7109375" customWidth="1"/>
    <col min="23" max="23" width="9.7109375" bestFit="1" customWidth="1"/>
    <col min="24" max="28" width="9.7109375" customWidth="1"/>
    <col min="29" max="29" width="9.7109375" bestFit="1" customWidth="1"/>
    <col min="32" max="33" width="8.28515625" bestFit="1" customWidth="1"/>
    <col min="34" max="38" width="9.7109375" customWidth="1"/>
  </cols>
  <sheetData>
    <row r="1" spans="1:38" ht="15.75" x14ac:dyDescent="0.25">
      <c r="A1" s="17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>
        <v>2015</v>
      </c>
      <c r="AG1" s="16">
        <v>2016</v>
      </c>
      <c r="AH1" s="16">
        <v>2017</v>
      </c>
      <c r="AI1" s="28">
        <v>2018</v>
      </c>
      <c r="AJ1" s="28">
        <v>2019</v>
      </c>
      <c r="AK1" s="28">
        <v>2020</v>
      </c>
      <c r="AL1" s="28">
        <v>2021</v>
      </c>
    </row>
    <row r="2" spans="1:38" ht="15.75" x14ac:dyDescent="0.25">
      <c r="A2" s="17"/>
      <c r="B2" s="16">
        <v>2000</v>
      </c>
      <c r="C2" s="16">
        <v>2001</v>
      </c>
      <c r="D2" s="16">
        <v>2002</v>
      </c>
      <c r="E2" s="16">
        <v>2003</v>
      </c>
      <c r="F2" s="16">
        <v>2004</v>
      </c>
      <c r="G2" s="16">
        <v>2005</v>
      </c>
      <c r="H2" s="16">
        <v>2006</v>
      </c>
      <c r="I2" s="16">
        <v>2007</v>
      </c>
      <c r="J2" s="16">
        <v>2008</v>
      </c>
      <c r="K2" s="16">
        <v>2009</v>
      </c>
      <c r="L2" s="16">
        <v>2010</v>
      </c>
      <c r="M2" s="16">
        <v>2011</v>
      </c>
      <c r="N2" s="16">
        <v>2012</v>
      </c>
      <c r="O2" s="16">
        <v>2013</v>
      </c>
      <c r="P2" s="16">
        <v>2014</v>
      </c>
      <c r="Q2" s="16">
        <v>2015</v>
      </c>
      <c r="R2" s="16">
        <v>2016</v>
      </c>
      <c r="S2" s="16">
        <v>2017</v>
      </c>
      <c r="T2" s="16"/>
      <c r="U2" s="16">
        <v>2018</v>
      </c>
      <c r="V2" s="16"/>
      <c r="W2" s="16">
        <v>2019</v>
      </c>
      <c r="X2" s="16"/>
      <c r="Y2" s="62">
        <v>2020</v>
      </c>
      <c r="Z2" s="62"/>
      <c r="AA2" s="16">
        <v>2021</v>
      </c>
      <c r="AB2" s="16"/>
      <c r="AC2" s="16">
        <v>2021</v>
      </c>
      <c r="AD2" s="16"/>
      <c r="AE2" s="16"/>
      <c r="AF2" s="22" t="s">
        <v>141</v>
      </c>
      <c r="AG2" s="16" t="s">
        <v>141</v>
      </c>
      <c r="AH2" s="16" t="s">
        <v>141</v>
      </c>
      <c r="AI2" s="28" t="s">
        <v>141</v>
      </c>
      <c r="AJ2" s="28" t="s">
        <v>140</v>
      </c>
    </row>
    <row r="3" spans="1:38" ht="15.75" x14ac:dyDescent="0.25">
      <c r="A3" s="17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62"/>
      <c r="Z3" s="62"/>
      <c r="AA3" s="32" t="s">
        <v>154</v>
      </c>
      <c r="AB3" s="16"/>
      <c r="AC3" s="32" t="s">
        <v>155</v>
      </c>
      <c r="AD3" s="16"/>
      <c r="AE3" s="16"/>
      <c r="AF3" s="16"/>
      <c r="AG3" s="16"/>
    </row>
    <row r="4" spans="1:38" ht="15.75" x14ac:dyDescent="0.25">
      <c r="A4" s="17" t="s">
        <v>139</v>
      </c>
      <c r="B4" s="16"/>
      <c r="C4" s="16">
        <v>0</v>
      </c>
      <c r="D4" s="16"/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16">
        <v>12405.75</v>
      </c>
      <c r="S4" s="16">
        <v>5000</v>
      </c>
      <c r="T4" s="30"/>
      <c r="U4" s="16">
        <v>0</v>
      </c>
      <c r="V4" s="30"/>
      <c r="W4" s="16">
        <v>0</v>
      </c>
      <c r="X4" s="30"/>
      <c r="Y4" s="62">
        <v>0</v>
      </c>
      <c r="Z4" s="63"/>
      <c r="AA4" s="16">
        <v>0</v>
      </c>
      <c r="AB4" s="30"/>
      <c r="AC4" s="16"/>
      <c r="AD4" s="16"/>
      <c r="AE4" s="16"/>
      <c r="AF4" s="27"/>
      <c r="AG4" s="27"/>
      <c r="AH4" s="26"/>
    </row>
    <row r="5" spans="1:38" ht="15.75" x14ac:dyDescent="0.25">
      <c r="A5" s="17" t="s">
        <v>138</v>
      </c>
      <c r="B5" s="16"/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15000</v>
      </c>
      <c r="N5" s="16">
        <v>32000</v>
      </c>
      <c r="O5" s="16">
        <v>33000</v>
      </c>
      <c r="P5" s="16">
        <v>34000</v>
      </c>
      <c r="Q5" s="16">
        <v>35000</v>
      </c>
      <c r="R5" s="16">
        <v>23294.25</v>
      </c>
      <c r="S5" s="16">
        <v>0</v>
      </c>
      <c r="T5" s="30"/>
      <c r="U5" s="16">
        <v>0</v>
      </c>
      <c r="V5" s="30"/>
      <c r="W5" s="16">
        <v>0</v>
      </c>
      <c r="X5" s="30"/>
      <c r="Y5" s="62">
        <v>0</v>
      </c>
      <c r="Z5" s="63"/>
      <c r="AA5" s="16">
        <v>0</v>
      </c>
      <c r="AB5" s="30"/>
      <c r="AC5" s="16"/>
      <c r="AD5" s="16"/>
      <c r="AE5" s="16"/>
      <c r="AF5" s="27">
        <v>17</v>
      </c>
      <c r="AG5" s="27">
        <v>17.5</v>
      </c>
      <c r="AH5" s="26">
        <v>0</v>
      </c>
    </row>
    <row r="6" spans="1:38" ht="15.75" x14ac:dyDescent="0.25">
      <c r="A6" s="17" t="s">
        <v>137</v>
      </c>
      <c r="B6" s="16">
        <v>24200</v>
      </c>
      <c r="C6" s="16">
        <v>32000</v>
      </c>
      <c r="D6" s="16">
        <v>33000</v>
      </c>
      <c r="E6" s="16">
        <v>34000</v>
      </c>
      <c r="F6" s="16">
        <v>35000</v>
      </c>
      <c r="G6" s="16">
        <v>36000</v>
      </c>
      <c r="H6" s="16">
        <v>36000</v>
      </c>
      <c r="I6" s="16">
        <v>40000</v>
      </c>
      <c r="J6" s="16">
        <v>42000</v>
      </c>
      <c r="K6" s="16">
        <v>43500</v>
      </c>
      <c r="L6" s="16">
        <v>44500</v>
      </c>
      <c r="M6" s="16">
        <v>30333</v>
      </c>
      <c r="N6" s="16">
        <v>44600</v>
      </c>
      <c r="O6" s="16">
        <v>46000</v>
      </c>
      <c r="P6" s="16">
        <v>47000</v>
      </c>
      <c r="Q6" s="16">
        <v>48200</v>
      </c>
      <c r="R6" s="16">
        <v>49200</v>
      </c>
      <c r="S6" s="16">
        <v>50300</v>
      </c>
      <c r="T6" s="30">
        <f>S6/R6-1</f>
        <v>2.2357723577235866E-2</v>
      </c>
      <c r="U6" s="16">
        <v>50300</v>
      </c>
      <c r="V6" s="30">
        <f>U6/S6-1</f>
        <v>0</v>
      </c>
      <c r="W6" s="16">
        <v>52825</v>
      </c>
      <c r="X6" s="30">
        <f>W6/U6-1</f>
        <v>5.0198807157057601E-2</v>
      </c>
      <c r="Y6" s="62">
        <v>52825</v>
      </c>
      <c r="Z6" s="63">
        <f>Y6/W6-1</f>
        <v>0</v>
      </c>
      <c r="AA6" s="16">
        <v>55100</v>
      </c>
      <c r="AB6" s="30">
        <f>AA6/Y6-1</f>
        <v>4.3066729768102219E-2</v>
      </c>
      <c r="AC6" s="16">
        <v>55100</v>
      </c>
      <c r="AD6" s="16"/>
      <c r="AE6" s="22"/>
      <c r="AF6" s="23">
        <v>23.5</v>
      </c>
      <c r="AG6" s="27">
        <v>24</v>
      </c>
      <c r="AH6" s="26">
        <v>24.5</v>
      </c>
      <c r="AI6" s="26">
        <v>24.5</v>
      </c>
      <c r="AJ6" s="26" t="s">
        <v>136</v>
      </c>
      <c r="AK6" s="26" t="s">
        <v>136</v>
      </c>
      <c r="AL6" s="26" t="s">
        <v>136</v>
      </c>
    </row>
    <row r="7" spans="1:38" ht="15.75" x14ac:dyDescent="0.25">
      <c r="A7" s="17" t="s">
        <v>135</v>
      </c>
      <c r="B7" s="16">
        <v>92000</v>
      </c>
      <c r="C7" s="16">
        <v>96600</v>
      </c>
      <c r="D7" s="16">
        <v>96600</v>
      </c>
      <c r="E7" s="16">
        <v>97600</v>
      </c>
      <c r="F7" s="16">
        <v>99100</v>
      </c>
      <c r="G7" s="16">
        <v>102000</v>
      </c>
      <c r="H7" s="16">
        <v>110000</v>
      </c>
      <c r="I7" s="16">
        <v>114000</v>
      </c>
      <c r="J7" s="16">
        <v>120000</v>
      </c>
      <c r="K7" s="16">
        <v>120000</v>
      </c>
      <c r="L7" s="16">
        <v>122500</v>
      </c>
      <c r="M7" s="16">
        <v>126000</v>
      </c>
      <c r="N7" s="16">
        <v>130000</v>
      </c>
      <c r="O7" s="16">
        <v>137000</v>
      </c>
      <c r="P7" s="16">
        <v>143000</v>
      </c>
      <c r="Q7" s="16">
        <v>147000</v>
      </c>
      <c r="R7" s="16">
        <v>150000</v>
      </c>
      <c r="S7" s="16">
        <v>153000</v>
      </c>
      <c r="T7" s="30">
        <f>S7/R7-1</f>
        <v>2.0000000000000018E-2</v>
      </c>
      <c r="U7" s="16">
        <v>153000</v>
      </c>
      <c r="V7" s="30">
        <f>U7/S7-1</f>
        <v>0</v>
      </c>
      <c r="W7" s="16">
        <v>156000</v>
      </c>
      <c r="X7" s="30">
        <f>W7/U7-1</f>
        <v>1.9607843137254832E-2</v>
      </c>
      <c r="Y7" s="62">
        <v>156000</v>
      </c>
      <c r="Z7" s="63">
        <f>Y7/W7-1</f>
        <v>0</v>
      </c>
      <c r="AA7" s="16">
        <v>161000</v>
      </c>
      <c r="AB7" s="30">
        <f>AA7/Y7-1</f>
        <v>3.2051282051282159E-2</v>
      </c>
      <c r="AC7" s="16">
        <v>20000</v>
      </c>
      <c r="AD7" s="16"/>
      <c r="AE7" s="16"/>
      <c r="AF7" s="16"/>
      <c r="AG7" s="16"/>
      <c r="AH7" s="26"/>
    </row>
    <row r="8" spans="1:38" ht="16.5" thickBot="1" x14ac:dyDescent="0.3">
      <c r="A8" s="17" t="s">
        <v>134</v>
      </c>
      <c r="B8" s="25">
        <v>38900</v>
      </c>
      <c r="C8" s="25">
        <v>41000</v>
      </c>
      <c r="D8" s="25">
        <v>42000</v>
      </c>
      <c r="E8" s="24">
        <v>43000</v>
      </c>
      <c r="F8" s="24">
        <v>44000</v>
      </c>
      <c r="G8" s="24">
        <v>45000</v>
      </c>
      <c r="H8" s="24">
        <v>47000</v>
      </c>
      <c r="I8" s="24">
        <v>49000</v>
      </c>
      <c r="J8" s="24">
        <v>49000</v>
      </c>
      <c r="K8" s="24">
        <v>49000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0">
        <v>0</v>
      </c>
      <c r="U8" s="24">
        <v>0</v>
      </c>
      <c r="V8" s="31"/>
      <c r="W8" s="24">
        <v>0</v>
      </c>
      <c r="X8" s="31"/>
      <c r="Y8" s="64">
        <v>0</v>
      </c>
      <c r="Z8" s="65"/>
      <c r="AA8" s="24"/>
      <c r="AB8" s="31"/>
      <c r="AC8" s="24"/>
      <c r="AD8" s="19"/>
      <c r="AE8" s="16"/>
      <c r="AF8" s="16"/>
      <c r="AG8" s="16"/>
      <c r="AH8" s="16"/>
    </row>
    <row r="9" spans="1:38" ht="16.5" thickTop="1" x14ac:dyDescent="0.25">
      <c r="A9" s="17"/>
      <c r="B9" s="16">
        <f t="shared" ref="B9:H9" si="0">SUM(B4:B8)</f>
        <v>155100</v>
      </c>
      <c r="C9" s="16">
        <f t="shared" si="0"/>
        <v>169600</v>
      </c>
      <c r="D9" s="16">
        <f t="shared" si="0"/>
        <v>171600</v>
      </c>
      <c r="E9" s="19">
        <f t="shared" si="0"/>
        <v>174600</v>
      </c>
      <c r="F9" s="19">
        <f t="shared" si="0"/>
        <v>178100</v>
      </c>
      <c r="G9" s="19">
        <f t="shared" si="0"/>
        <v>183000</v>
      </c>
      <c r="H9" s="19">
        <f t="shared" si="0"/>
        <v>193000</v>
      </c>
      <c r="I9" s="19">
        <f>SUM(I6:I8)</f>
        <v>203000</v>
      </c>
      <c r="J9" s="19">
        <f>SUM(J6:J8)</f>
        <v>211000</v>
      </c>
      <c r="K9" s="19">
        <f>SUM(K6:K8)</f>
        <v>212500</v>
      </c>
      <c r="L9" s="19">
        <f t="shared" ref="L9:S9" si="1">SUM(L4:L8)</f>
        <v>167000</v>
      </c>
      <c r="M9" s="19">
        <f t="shared" si="1"/>
        <v>171333</v>
      </c>
      <c r="N9" s="19">
        <f t="shared" si="1"/>
        <v>206600</v>
      </c>
      <c r="O9" s="19">
        <f t="shared" si="1"/>
        <v>216000</v>
      </c>
      <c r="P9" s="19">
        <f t="shared" si="1"/>
        <v>224000</v>
      </c>
      <c r="Q9" s="19">
        <f t="shared" si="1"/>
        <v>230200</v>
      </c>
      <c r="R9" s="19">
        <f t="shared" si="1"/>
        <v>234900</v>
      </c>
      <c r="S9" s="19">
        <f t="shared" si="1"/>
        <v>208300</v>
      </c>
      <c r="T9" s="30">
        <f>S9/R9-1</f>
        <v>-0.11323967645806732</v>
      </c>
      <c r="U9" s="19">
        <f>SUM(U4:U8)</f>
        <v>203300</v>
      </c>
      <c r="V9" s="30">
        <f>U9/S9-1</f>
        <v>-2.400384061449834E-2</v>
      </c>
      <c r="W9" s="19">
        <f>SUM(W4:W8)</f>
        <v>208825</v>
      </c>
      <c r="X9" s="30">
        <f>W9/U9-1</f>
        <v>2.717658632562725E-2</v>
      </c>
      <c r="Y9" s="66">
        <f>SUM(Y4:Y8)</f>
        <v>208825</v>
      </c>
      <c r="Z9" s="63">
        <f>Y9/W9-1</f>
        <v>0</v>
      </c>
      <c r="AA9" s="19">
        <f>SUM(AA4:AA8)</f>
        <v>216100</v>
      </c>
      <c r="AB9" s="30">
        <f>AA9/Y9-1</f>
        <v>3.4837782832515263E-2</v>
      </c>
      <c r="AC9" s="19">
        <f>SUM(AC4:AC8)</f>
        <v>75100</v>
      </c>
      <c r="AD9" s="19"/>
      <c r="AE9" s="16"/>
      <c r="AF9" s="16"/>
      <c r="AG9" s="16"/>
      <c r="AH9" s="16"/>
    </row>
    <row r="10" spans="1:38" ht="16.5" thickBot="1" x14ac:dyDescent="0.3">
      <c r="A10" s="17" t="s">
        <v>133</v>
      </c>
      <c r="B10" s="25">
        <f>B11-B9</f>
        <v>12400</v>
      </c>
      <c r="C10" s="25">
        <v>12279</v>
      </c>
      <c r="D10" s="25">
        <v>12700</v>
      </c>
      <c r="E10" s="24">
        <v>13200</v>
      </c>
      <c r="F10" s="24">
        <v>13700</v>
      </c>
      <c r="G10" s="24">
        <v>14850</v>
      </c>
      <c r="H10" s="24">
        <v>15600</v>
      </c>
      <c r="I10" s="24">
        <v>16400</v>
      </c>
      <c r="J10" s="24">
        <v>18000</v>
      </c>
      <c r="K10" s="24">
        <v>19000</v>
      </c>
      <c r="L10" s="24">
        <v>30000</v>
      </c>
      <c r="M10" s="24">
        <v>34125</v>
      </c>
      <c r="N10" s="24">
        <v>46400</v>
      </c>
      <c r="O10" s="24">
        <v>49000</v>
      </c>
      <c r="P10" s="24">
        <v>50500</v>
      </c>
      <c r="Q10" s="24">
        <v>52500</v>
      </c>
      <c r="R10" s="24">
        <v>53550</v>
      </c>
      <c r="S10" s="24">
        <v>54750</v>
      </c>
      <c r="T10" s="31">
        <f>S10/R10-1</f>
        <v>2.2408963585434094E-2</v>
      </c>
      <c r="U10" s="24">
        <v>54750</v>
      </c>
      <c r="V10" s="31">
        <f>U10/S10-1</f>
        <v>0</v>
      </c>
      <c r="W10" s="24">
        <v>57500</v>
      </c>
      <c r="X10" s="31">
        <f>W10/U10-1</f>
        <v>5.0228310502283158E-2</v>
      </c>
      <c r="Y10" s="64">
        <v>57500</v>
      </c>
      <c r="Z10" s="65">
        <f>Y10/W10-1</f>
        <v>0</v>
      </c>
      <c r="AA10" s="24">
        <v>60000</v>
      </c>
      <c r="AB10" s="31">
        <f>AA10/Y10-1</f>
        <v>4.3478260869565188E-2</v>
      </c>
      <c r="AC10" s="24">
        <v>60000</v>
      </c>
      <c r="AD10" s="19"/>
      <c r="AE10" s="22"/>
      <c r="AF10" s="23"/>
      <c r="AG10" s="16"/>
      <c r="AH10" s="16"/>
    </row>
    <row r="11" spans="1:38" ht="16.5" thickTop="1" x14ac:dyDescent="0.25">
      <c r="A11" s="17"/>
      <c r="B11" s="16">
        <v>167500</v>
      </c>
      <c r="C11" s="16">
        <f>C9+C10</f>
        <v>181879</v>
      </c>
      <c r="D11" s="16">
        <f>D9+D10</f>
        <v>184300</v>
      </c>
      <c r="E11" s="22">
        <f t="shared" ref="E11:K11" si="2">+E10+E9</f>
        <v>187800</v>
      </c>
      <c r="F11" s="22">
        <f t="shared" si="2"/>
        <v>191800</v>
      </c>
      <c r="G11" s="22">
        <f t="shared" si="2"/>
        <v>197850</v>
      </c>
      <c r="H11" s="22">
        <f t="shared" si="2"/>
        <v>208600</v>
      </c>
      <c r="I11" s="22">
        <f t="shared" si="2"/>
        <v>219400</v>
      </c>
      <c r="J11" s="22">
        <f t="shared" si="2"/>
        <v>229000</v>
      </c>
      <c r="K11" s="22">
        <f t="shared" si="2"/>
        <v>231500</v>
      </c>
      <c r="L11" s="22">
        <f t="shared" ref="L11:S11" si="3">SUM(L9:L10)</f>
        <v>197000</v>
      </c>
      <c r="M11" s="22">
        <f t="shared" si="3"/>
        <v>205458</v>
      </c>
      <c r="N11" s="22">
        <f t="shared" si="3"/>
        <v>253000</v>
      </c>
      <c r="O11" s="22">
        <f t="shared" si="3"/>
        <v>265000</v>
      </c>
      <c r="P11" s="22">
        <f t="shared" si="3"/>
        <v>274500</v>
      </c>
      <c r="Q11" s="22">
        <f t="shared" si="3"/>
        <v>282700</v>
      </c>
      <c r="R11" s="22">
        <f t="shared" si="3"/>
        <v>288450</v>
      </c>
      <c r="S11" s="22">
        <f t="shared" si="3"/>
        <v>263050</v>
      </c>
      <c r="T11" s="30">
        <f>S11/R11-1</f>
        <v>-8.8056855607557605E-2</v>
      </c>
      <c r="U11" s="22">
        <f>SUM(U9:U10)</f>
        <v>258050</v>
      </c>
      <c r="V11" s="30">
        <f>U11/S11-1</f>
        <v>-1.9007793195210065E-2</v>
      </c>
      <c r="W11" s="22">
        <f>SUM(W9:W10)</f>
        <v>266325</v>
      </c>
      <c r="X11" s="30">
        <f>W11/U11-1</f>
        <v>3.2067428792869501E-2</v>
      </c>
      <c r="Y11" s="67">
        <f>SUM(Y9:Y10)</f>
        <v>266325</v>
      </c>
      <c r="Z11" s="63">
        <f>Y11/W11-1</f>
        <v>0</v>
      </c>
      <c r="AA11" s="22">
        <f>SUM(AA9:AA10)</f>
        <v>276100</v>
      </c>
      <c r="AB11" s="30">
        <f>AA11/Y11-1</f>
        <v>3.6703276072467927E-2</v>
      </c>
      <c r="AC11" s="22">
        <f>SUM(AC9:AC10)</f>
        <v>135100</v>
      </c>
      <c r="AD11" s="16"/>
      <c r="AE11" s="16"/>
      <c r="AF11" s="16"/>
      <c r="AG11" s="16"/>
      <c r="AH11" s="16"/>
    </row>
    <row r="12" spans="1:38" ht="15.75" x14ac:dyDescent="0.25">
      <c r="A12" s="17" t="s">
        <v>132</v>
      </c>
      <c r="B12" s="16"/>
      <c r="C12" s="16"/>
      <c r="D12" s="16">
        <f>D11/12</f>
        <v>15358.333333333334</v>
      </c>
      <c r="E12" s="16"/>
      <c r="F12" s="16">
        <f t="shared" ref="F12:S12" si="4">F11/12</f>
        <v>15983.333333333334</v>
      </c>
      <c r="G12" s="16">
        <f t="shared" si="4"/>
        <v>16487.5</v>
      </c>
      <c r="H12" s="16">
        <f t="shared" si="4"/>
        <v>17383.333333333332</v>
      </c>
      <c r="I12" s="16">
        <f t="shared" si="4"/>
        <v>18283.333333333332</v>
      </c>
      <c r="J12" s="16">
        <f t="shared" si="4"/>
        <v>19083.333333333332</v>
      </c>
      <c r="K12" s="16">
        <f t="shared" si="4"/>
        <v>19291.666666666668</v>
      </c>
      <c r="L12" s="16">
        <f t="shared" si="4"/>
        <v>16416.666666666668</v>
      </c>
      <c r="M12" s="16">
        <f t="shared" si="4"/>
        <v>17121.5</v>
      </c>
      <c r="N12" s="16">
        <f t="shared" si="4"/>
        <v>21083.333333333332</v>
      </c>
      <c r="O12" s="16">
        <f t="shared" si="4"/>
        <v>22083.333333333332</v>
      </c>
      <c r="P12" s="16">
        <f t="shared" si="4"/>
        <v>22875</v>
      </c>
      <c r="Q12" s="16">
        <f t="shared" si="4"/>
        <v>23558.333333333332</v>
      </c>
      <c r="R12" s="16">
        <f t="shared" si="4"/>
        <v>24037.5</v>
      </c>
      <c r="S12" s="16">
        <f t="shared" si="4"/>
        <v>21920.833333333332</v>
      </c>
      <c r="T12" s="30">
        <f>S12/R12-1</f>
        <v>-8.8056855607557716E-2</v>
      </c>
      <c r="U12" s="16">
        <f>U11/12</f>
        <v>21504.166666666668</v>
      </c>
      <c r="V12" s="30">
        <f>U12/S12-1</f>
        <v>-1.9007793195209954E-2</v>
      </c>
      <c r="W12" s="16">
        <f>W11/12</f>
        <v>22193.75</v>
      </c>
      <c r="X12" s="30">
        <f>W12/U12-1</f>
        <v>3.2067428792869501E-2</v>
      </c>
      <c r="Y12" s="62">
        <f>Y11/12</f>
        <v>22193.75</v>
      </c>
      <c r="Z12" s="63">
        <f>Y12/W12-1</f>
        <v>0</v>
      </c>
      <c r="AA12" s="16">
        <f>AA11/12</f>
        <v>23008.333333333332</v>
      </c>
      <c r="AB12" s="30">
        <f>AA12/Y12-1</f>
        <v>3.6703276072467705E-2</v>
      </c>
      <c r="AC12" s="16">
        <f>AC11/12</f>
        <v>11258.333333333334</v>
      </c>
      <c r="AD12" s="16"/>
      <c r="AE12" s="16"/>
      <c r="AF12" s="16"/>
      <c r="AG12" s="16"/>
      <c r="AH12" s="16"/>
    </row>
    <row r="13" spans="1:38" ht="15.75" x14ac:dyDescent="0.25">
      <c r="A13" s="17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30"/>
      <c r="U13" s="16"/>
      <c r="V13" s="30"/>
      <c r="W13" s="16"/>
      <c r="X13" s="22"/>
      <c r="Y13" s="62"/>
      <c r="Z13" s="63"/>
      <c r="AA13" s="16"/>
      <c r="AB13" s="30"/>
      <c r="AC13" s="16"/>
      <c r="AD13" s="16"/>
      <c r="AE13" s="16"/>
      <c r="AF13" s="16"/>
      <c r="AG13" s="16"/>
      <c r="AH13" s="16"/>
    </row>
    <row r="14" spans="1:38" ht="15.75" x14ac:dyDescent="0.25">
      <c r="A14" s="17" t="s">
        <v>131</v>
      </c>
      <c r="B14" s="16"/>
      <c r="C14" s="16"/>
      <c r="D14" s="16"/>
      <c r="E14" s="16"/>
      <c r="F14" s="16"/>
      <c r="G14" s="16"/>
      <c r="H14" s="16">
        <v>6000</v>
      </c>
      <c r="I14" s="16">
        <v>31232</v>
      </c>
      <c r="J14" s="16">
        <v>5900</v>
      </c>
      <c r="K14" s="16">
        <v>2000</v>
      </c>
      <c r="L14" s="16">
        <v>0</v>
      </c>
      <c r="M14" s="16">
        <v>37213</v>
      </c>
      <c r="N14" s="16">
        <v>26229</v>
      </c>
      <c r="O14" s="16">
        <v>14650</v>
      </c>
      <c r="P14" s="16">
        <v>34715</v>
      </c>
      <c r="Q14" s="16">
        <v>9760</v>
      </c>
      <c r="R14" s="16">
        <v>0</v>
      </c>
      <c r="S14" s="16">
        <v>0</v>
      </c>
      <c r="T14" s="16">
        <v>0</v>
      </c>
      <c r="U14" s="16">
        <v>0</v>
      </c>
      <c r="V14" s="30"/>
      <c r="W14" s="16">
        <v>0</v>
      </c>
      <c r="X14" s="16"/>
      <c r="Y14" s="62">
        <v>0</v>
      </c>
      <c r="Z14" s="63"/>
      <c r="AA14" s="16"/>
      <c r="AB14" s="30"/>
      <c r="AC14" s="16"/>
      <c r="AD14" s="16"/>
      <c r="AE14" s="22"/>
      <c r="AF14" s="16"/>
      <c r="AG14" s="16"/>
      <c r="AH14" s="16"/>
    </row>
    <row r="15" spans="1:38" ht="15.75" x14ac:dyDescent="0.25">
      <c r="A15" s="17" t="s">
        <v>130</v>
      </c>
      <c r="B15" s="16"/>
      <c r="C15" s="16"/>
      <c r="D15" s="16"/>
      <c r="E15" s="16"/>
      <c r="F15" s="16"/>
      <c r="G15" s="16"/>
      <c r="H15" s="16">
        <f t="shared" ref="H15:S15" si="5">+H14+H11</f>
        <v>214600</v>
      </c>
      <c r="I15" s="16">
        <f t="shared" si="5"/>
        <v>250632</v>
      </c>
      <c r="J15" s="16">
        <f t="shared" si="5"/>
        <v>234900</v>
      </c>
      <c r="K15" s="16">
        <f t="shared" si="5"/>
        <v>233500</v>
      </c>
      <c r="L15" s="16">
        <f t="shared" si="5"/>
        <v>197000</v>
      </c>
      <c r="M15" s="16">
        <f t="shared" si="5"/>
        <v>242671</v>
      </c>
      <c r="N15" s="16">
        <f t="shared" si="5"/>
        <v>279229</v>
      </c>
      <c r="O15" s="16">
        <f t="shared" si="5"/>
        <v>279650</v>
      </c>
      <c r="P15" s="16">
        <f t="shared" si="5"/>
        <v>309215</v>
      </c>
      <c r="Q15" s="16">
        <f t="shared" si="5"/>
        <v>292460</v>
      </c>
      <c r="R15" s="16">
        <f t="shared" si="5"/>
        <v>288450</v>
      </c>
      <c r="S15" s="16">
        <f t="shared" si="5"/>
        <v>263050</v>
      </c>
      <c r="T15" s="30">
        <f>S15/R15-1</f>
        <v>-8.8056855607557605E-2</v>
      </c>
      <c r="U15" s="16">
        <f>+U14+U11</f>
        <v>258050</v>
      </c>
      <c r="V15" s="30">
        <f>U15/S15-1</f>
        <v>-1.9007793195210065E-2</v>
      </c>
      <c r="W15" s="16">
        <f>+W14+W11</f>
        <v>266325</v>
      </c>
      <c r="X15" s="30">
        <f>W15/U15-1</f>
        <v>3.2067428792869501E-2</v>
      </c>
      <c r="Y15" s="62">
        <f>+Y14+Y11</f>
        <v>266325</v>
      </c>
      <c r="Z15" s="63">
        <f>Y15/W15-1</f>
        <v>0</v>
      </c>
      <c r="AA15" s="16">
        <f>+AA14+AA11</f>
        <v>276100</v>
      </c>
      <c r="AB15" s="30">
        <f>AA15/Y15-1</f>
        <v>3.6703276072467927E-2</v>
      </c>
      <c r="AC15" s="16">
        <f>+AC14+AC11</f>
        <v>135100</v>
      </c>
      <c r="AD15" s="16"/>
      <c r="AE15" s="16"/>
      <c r="AF15" s="16"/>
      <c r="AG15" s="16"/>
      <c r="AH15" s="16"/>
    </row>
    <row r="16" spans="1:38" ht="15.75" x14ac:dyDescent="0.25">
      <c r="A16" s="17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62"/>
      <c r="Z16" s="63"/>
      <c r="AA16" s="16"/>
      <c r="AB16" s="30"/>
      <c r="AC16" s="16"/>
      <c r="AD16" s="16"/>
      <c r="AE16" s="16"/>
      <c r="AF16" s="16"/>
      <c r="AG16" s="16"/>
      <c r="AH16" s="16"/>
    </row>
    <row r="17" spans="1:38" ht="15.75" x14ac:dyDescent="0.25">
      <c r="A17" s="17" t="s">
        <v>129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62"/>
      <c r="Z17" s="62"/>
      <c r="AA17" s="16"/>
      <c r="AB17" s="16"/>
      <c r="AC17" s="16"/>
      <c r="AD17" s="16"/>
      <c r="AE17" s="16"/>
      <c r="AF17" s="16"/>
      <c r="AG17" s="16"/>
      <c r="AH17" s="16"/>
    </row>
    <row r="18" spans="1:38" ht="15.75" x14ac:dyDescent="0.25">
      <c r="A18" s="21">
        <v>0.03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>
        <f>S11*0.03</f>
        <v>7891.5</v>
      </c>
      <c r="T18" s="16"/>
      <c r="U18" s="16">
        <f>U15*0.03</f>
        <v>7741.5</v>
      </c>
      <c r="V18" s="16"/>
      <c r="W18" s="16">
        <f>W11*0.03</f>
        <v>7989.75</v>
      </c>
      <c r="X18" s="16"/>
      <c r="Y18" s="62">
        <f>Y11*0.03</f>
        <v>7989.75</v>
      </c>
      <c r="Z18" s="62"/>
      <c r="AA18" s="16">
        <f>AA11*0.03</f>
        <v>8283</v>
      </c>
      <c r="AB18" s="16"/>
      <c r="AC18" s="16"/>
      <c r="AD18" s="16"/>
      <c r="AE18" s="16"/>
      <c r="AF18" s="16"/>
      <c r="AG18" s="16"/>
      <c r="AH18" s="16"/>
    </row>
    <row r="19" spans="1:38" ht="15.75" x14ac:dyDescent="0.25">
      <c r="A19" s="21">
        <v>0.05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20">
        <f>S11*0.05</f>
        <v>13152.5</v>
      </c>
      <c r="T19" s="20"/>
      <c r="U19" s="29">
        <f>U15*0.05</f>
        <v>12902.5</v>
      </c>
      <c r="V19" s="29"/>
      <c r="W19" s="20">
        <f>W11*0.05</f>
        <v>13316.25</v>
      </c>
      <c r="X19" s="20"/>
      <c r="Y19" s="68">
        <f>Y11*0.05</f>
        <v>13316.25</v>
      </c>
      <c r="Z19" s="68"/>
      <c r="AA19" s="20">
        <f>AA11*0.05</f>
        <v>13805</v>
      </c>
      <c r="AB19" s="20"/>
      <c r="AC19" s="16"/>
      <c r="AD19" s="16"/>
      <c r="AE19" s="16"/>
      <c r="AF19" s="16"/>
      <c r="AG19" s="16"/>
      <c r="AH19" s="16"/>
    </row>
    <row r="20" spans="1:38" ht="15.75" x14ac:dyDescent="0.25">
      <c r="A20" s="18" t="s">
        <v>128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>
        <f>SUM(S18:S19)</f>
        <v>21044</v>
      </c>
      <c r="T20" s="16"/>
      <c r="U20" s="16">
        <f>SUM(U18:U19)</f>
        <v>20644</v>
      </c>
      <c r="V20" s="16"/>
      <c r="W20" s="16">
        <f>SUM(W18:W19)</f>
        <v>21306</v>
      </c>
      <c r="X20" s="16"/>
      <c r="Y20" s="62">
        <f>SUM(Y18:Y19)</f>
        <v>21306</v>
      </c>
      <c r="Z20" s="62"/>
      <c r="AA20" s="16">
        <f>SUM(AA18:AA19)</f>
        <v>22088</v>
      </c>
      <c r="AB20" s="16"/>
      <c r="AC20" s="16"/>
      <c r="AD20" s="16"/>
      <c r="AE20" s="16"/>
      <c r="AF20" s="16"/>
      <c r="AG20" s="16"/>
      <c r="AH20" s="16"/>
    </row>
    <row r="21" spans="1:38" ht="15.75" x14ac:dyDescent="0.25">
      <c r="A21" s="17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</row>
    <row r="22" spans="1:38" ht="15.75" x14ac:dyDescent="0.25">
      <c r="A22" s="17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</row>
    <row r="27" spans="1:38" ht="15.75" x14ac:dyDescent="0.25">
      <c r="A27" s="17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28"/>
      <c r="AJ27" s="28"/>
      <c r="AK27" s="28"/>
      <c r="AL27" s="28"/>
    </row>
    <row r="28" spans="1:38" ht="15.75" x14ac:dyDescent="0.25">
      <c r="A28" s="17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22"/>
      <c r="AG28" s="16"/>
      <c r="AH28" s="16"/>
      <c r="AI28" s="28"/>
      <c r="AJ28" s="28"/>
    </row>
    <row r="29" spans="1:38" ht="15.75" x14ac:dyDescent="0.25">
      <c r="A29" s="1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</row>
    <row r="30" spans="1:38" ht="15.75" x14ac:dyDescent="0.25">
      <c r="A30" s="1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27"/>
      <c r="AG30" s="27"/>
      <c r="AH30" s="26"/>
    </row>
    <row r="31" spans="1:38" ht="15.75" x14ac:dyDescent="0.25">
      <c r="A31" s="17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27"/>
      <c r="AG31" s="27"/>
      <c r="AH31" s="26"/>
    </row>
    <row r="32" spans="1:38" ht="15.75" x14ac:dyDescent="0.25">
      <c r="A32" s="17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22"/>
      <c r="AF32" s="23"/>
      <c r="AG32" s="27"/>
      <c r="AH32" s="26"/>
      <c r="AI32" s="26"/>
      <c r="AJ32" s="26"/>
      <c r="AK32" s="26"/>
      <c r="AL32" s="26"/>
    </row>
    <row r="33" spans="1:34" ht="15.75" x14ac:dyDescent="0.25">
      <c r="A33" s="17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26"/>
    </row>
    <row r="34" spans="1:34" ht="16.5" thickBot="1" x14ac:dyDescent="0.3">
      <c r="A34" s="17"/>
      <c r="B34" s="25"/>
      <c r="C34" s="25"/>
      <c r="D34" s="25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19"/>
      <c r="AE34" s="16"/>
      <c r="AF34" s="16"/>
      <c r="AG34" s="16"/>
      <c r="AH34" s="16"/>
    </row>
    <row r="35" spans="1:34" ht="16.5" thickTop="1" x14ac:dyDescent="0.25">
      <c r="A35" s="17"/>
      <c r="B35" s="16"/>
      <c r="C35" s="16"/>
      <c r="D35" s="16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6"/>
      <c r="AF35" s="16"/>
      <c r="AG35" s="16"/>
      <c r="AH35" s="16"/>
    </row>
    <row r="36" spans="1:34" ht="16.5" thickBot="1" x14ac:dyDescent="0.3">
      <c r="A36" s="17"/>
      <c r="B36" s="25"/>
      <c r="C36" s="25"/>
      <c r="D36" s="25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19"/>
      <c r="AE36" s="22"/>
      <c r="AF36" s="23"/>
      <c r="AG36" s="16"/>
      <c r="AH36" s="16"/>
    </row>
    <row r="37" spans="1:34" ht="16.5" thickTop="1" x14ac:dyDescent="0.25">
      <c r="A37" s="17"/>
      <c r="B37" s="16"/>
      <c r="C37" s="16"/>
      <c r="D37" s="16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16"/>
      <c r="AD37" s="16"/>
      <c r="AE37" s="16"/>
      <c r="AF37" s="16"/>
      <c r="AG37" s="16"/>
      <c r="AH37" s="16"/>
    </row>
    <row r="38" spans="1:34" ht="15.75" x14ac:dyDescent="0.25">
      <c r="A38" s="17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</row>
    <row r="39" spans="1:34" ht="15.75" x14ac:dyDescent="0.25">
      <c r="A39" s="17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22"/>
      <c r="AF39" s="16"/>
      <c r="AG39" s="16"/>
      <c r="AH39" s="16"/>
    </row>
    <row r="40" spans="1:34" ht="15.75" x14ac:dyDescent="0.25">
      <c r="A40" s="17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</row>
    <row r="41" spans="1:34" ht="15.75" x14ac:dyDescent="0.25">
      <c r="A41" s="17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</row>
    <row r="42" spans="1:34" ht="15.75" x14ac:dyDescent="0.25">
      <c r="A42" s="17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</row>
    <row r="43" spans="1:34" ht="15.75" x14ac:dyDescent="0.25">
      <c r="A43" s="21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</row>
    <row r="44" spans="1:34" ht="15.75" x14ac:dyDescent="0.25">
      <c r="A44" s="21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20"/>
      <c r="T44" s="20"/>
      <c r="U44" s="20"/>
      <c r="V44" s="20"/>
      <c r="W44" s="20"/>
      <c r="X44" s="19"/>
      <c r="Y44" s="19"/>
      <c r="Z44" s="19"/>
      <c r="AA44" s="19"/>
      <c r="AB44" s="16"/>
      <c r="AC44" s="16"/>
      <c r="AD44" s="16"/>
      <c r="AE44" s="16"/>
      <c r="AF44" s="16"/>
      <c r="AG44" s="16"/>
      <c r="AH44" s="16"/>
    </row>
    <row r="45" spans="1:34" ht="15.75" x14ac:dyDescent="0.25">
      <c r="A45" s="18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</row>
    <row r="46" spans="1:34" ht="15.75" x14ac:dyDescent="0.25">
      <c r="A46" s="17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</row>
    <row r="47" spans="1:34" ht="15.75" x14ac:dyDescent="0.25">
      <c r="A47" s="17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</row>
    <row r="52" spans="1:38" ht="15.75" x14ac:dyDescent="0.25">
      <c r="A52" s="17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28"/>
      <c r="AJ52" s="28"/>
      <c r="AK52" s="28"/>
      <c r="AL52" s="28"/>
    </row>
    <row r="53" spans="1:38" ht="15.75" x14ac:dyDescent="0.25">
      <c r="A53" s="17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22"/>
      <c r="AG53" s="16"/>
      <c r="AH53" s="16"/>
      <c r="AI53" s="28"/>
      <c r="AJ53" s="28"/>
    </row>
    <row r="54" spans="1:38" ht="15.75" x14ac:dyDescent="0.25">
      <c r="A54" s="17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</row>
    <row r="55" spans="1:38" ht="15.75" x14ac:dyDescent="0.25">
      <c r="A55" s="17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27"/>
      <c r="AG55" s="27"/>
      <c r="AH55" s="26"/>
    </row>
    <row r="56" spans="1:38" ht="15.75" x14ac:dyDescent="0.25">
      <c r="A56" s="17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27"/>
      <c r="AG56" s="27"/>
      <c r="AH56" s="26"/>
    </row>
    <row r="57" spans="1:38" ht="15.75" x14ac:dyDescent="0.25">
      <c r="A57" s="17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22"/>
      <c r="AF57" s="23"/>
      <c r="AG57" s="27"/>
      <c r="AH57" s="26"/>
      <c r="AI57" s="26"/>
      <c r="AJ57" s="26"/>
      <c r="AK57" s="26"/>
      <c r="AL57" s="26"/>
    </row>
    <row r="58" spans="1:38" ht="15.75" x14ac:dyDescent="0.25">
      <c r="A58" s="17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26"/>
    </row>
    <row r="59" spans="1:38" ht="16.5" thickBot="1" x14ac:dyDescent="0.3">
      <c r="A59" s="17"/>
      <c r="B59" s="25"/>
      <c r="C59" s="25"/>
      <c r="D59" s="25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19"/>
      <c r="AE59" s="16"/>
      <c r="AF59" s="16"/>
      <c r="AG59" s="16"/>
      <c r="AH59" s="16"/>
    </row>
    <row r="60" spans="1:38" ht="16.5" thickTop="1" x14ac:dyDescent="0.25">
      <c r="A60" s="17"/>
      <c r="B60" s="16"/>
      <c r="C60" s="16"/>
      <c r="D60" s="16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6"/>
      <c r="AF60" s="16"/>
      <c r="AG60" s="16"/>
      <c r="AH60" s="16"/>
    </row>
    <row r="61" spans="1:38" ht="16.5" thickBot="1" x14ac:dyDescent="0.3">
      <c r="A61" s="17"/>
      <c r="B61" s="25"/>
      <c r="C61" s="25"/>
      <c r="D61" s="25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9"/>
      <c r="AE61" s="22"/>
      <c r="AF61" s="23"/>
      <c r="AG61" s="16"/>
      <c r="AH61" s="16"/>
    </row>
    <row r="62" spans="1:38" ht="16.5" thickTop="1" x14ac:dyDescent="0.25">
      <c r="A62" s="17"/>
      <c r="B62" s="16"/>
      <c r="C62" s="16"/>
      <c r="D62" s="16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16"/>
      <c r="AD62" s="16"/>
      <c r="AE62" s="16"/>
      <c r="AF62" s="16"/>
      <c r="AG62" s="16"/>
      <c r="AH62" s="16"/>
    </row>
    <row r="63" spans="1:38" ht="15.75" x14ac:dyDescent="0.25">
      <c r="A63" s="17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</row>
    <row r="64" spans="1:38" ht="15.75" x14ac:dyDescent="0.25">
      <c r="A64" s="17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</row>
    <row r="65" spans="1:34" ht="15.75" x14ac:dyDescent="0.25">
      <c r="A65" s="17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22"/>
      <c r="AF65" s="16"/>
      <c r="AG65" s="16"/>
      <c r="AH65" s="16"/>
    </row>
    <row r="66" spans="1:34" ht="15.75" x14ac:dyDescent="0.25">
      <c r="A66" s="17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</row>
    <row r="67" spans="1:34" ht="15.75" x14ac:dyDescent="0.25">
      <c r="A67" s="17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</row>
    <row r="68" spans="1:34" ht="15.75" x14ac:dyDescent="0.25">
      <c r="A68" s="17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</row>
    <row r="69" spans="1:34" ht="15.75" x14ac:dyDescent="0.25">
      <c r="A69" s="21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</row>
    <row r="70" spans="1:34" ht="15.75" x14ac:dyDescent="0.25">
      <c r="A70" s="21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20"/>
      <c r="T70" s="20"/>
      <c r="U70" s="20"/>
      <c r="V70" s="20"/>
      <c r="W70" s="20"/>
      <c r="X70" s="19"/>
      <c r="Y70" s="19"/>
      <c r="Z70" s="19"/>
      <c r="AA70" s="19"/>
      <c r="AB70" s="16"/>
      <c r="AC70" s="16"/>
      <c r="AD70" s="16"/>
      <c r="AE70" s="16"/>
      <c r="AF70" s="16"/>
      <c r="AG70" s="16"/>
      <c r="AH70" s="16"/>
    </row>
    <row r="71" spans="1:34" ht="15.75" x14ac:dyDescent="0.25">
      <c r="A71" s="18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</row>
    <row r="72" spans="1:34" ht="15.75" x14ac:dyDescent="0.25">
      <c r="A72" s="17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</row>
    <row r="73" spans="1:34" ht="15.75" x14ac:dyDescent="0.25">
      <c r="A73" s="17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28"/>
  <sheetViews>
    <sheetView zoomScale="110" zoomScaleNormal="110" workbookViewId="0">
      <pane xSplit="6" ySplit="2" topLeftCell="G98" activePane="bottomRight" state="frozen"/>
      <selection pane="topRight" activeCell="G1" sqref="G1"/>
      <selection pane="bottomLeft" activeCell="A3" sqref="A3"/>
      <selection pane="bottomRight" activeCell="Q110" sqref="Q110"/>
    </sheetView>
  </sheetViews>
  <sheetFormatPr defaultRowHeight="15" x14ac:dyDescent="0.25"/>
  <cols>
    <col min="1" max="5" width="3" style="13" customWidth="1"/>
    <col min="6" max="6" width="26.85546875" style="13" customWidth="1"/>
    <col min="7" max="7" width="11.28515625" customWidth="1"/>
    <col min="8" max="8" width="1.7109375" customWidth="1"/>
    <col min="9" max="9" width="10.28515625" customWidth="1"/>
    <col min="10" max="10" width="1.7109375" customWidth="1"/>
    <col min="11" max="11" width="11.5703125" customWidth="1"/>
    <col min="12" max="12" width="1.7109375" customWidth="1"/>
    <col min="13" max="13" width="10.5703125" customWidth="1"/>
    <col min="14" max="14" width="1.7109375" customWidth="1"/>
    <col min="15" max="15" width="12.7109375" customWidth="1"/>
    <col min="16" max="16" width="1.7109375" customWidth="1"/>
    <col min="17" max="17" width="11" customWidth="1"/>
    <col min="18" max="18" width="1.7109375" customWidth="1"/>
    <col min="20" max="20" width="1.7109375" customWidth="1"/>
    <col min="21" max="21" width="11" customWidth="1"/>
    <col min="22" max="22" width="1.7109375" customWidth="1"/>
    <col min="23" max="23" width="11.140625" customWidth="1"/>
    <col min="24" max="24" width="1.7109375" customWidth="1"/>
    <col min="25" max="25" width="11.140625" customWidth="1"/>
    <col min="26" max="26" width="1.7109375" customWidth="1"/>
    <col min="27" max="27" width="12.28515625" customWidth="1"/>
    <col min="28" max="28" width="1.7109375" customWidth="1"/>
    <col min="29" max="29" width="11.5703125" customWidth="1"/>
    <col min="30" max="30" width="1.7109375" customWidth="1"/>
    <col min="31" max="31" width="12.140625" customWidth="1"/>
    <col min="32" max="33" width="6.85546875" customWidth="1"/>
    <col min="35" max="35" width="1.7109375" customWidth="1"/>
    <col min="37" max="37" width="1.7109375" customWidth="1"/>
    <col min="39" max="39" width="1.7109375" customWidth="1"/>
    <col min="41" max="41" width="1.7109375" customWidth="1"/>
    <col min="43" max="43" width="1.7109375" customWidth="1"/>
    <col min="45" max="45" width="1.7109375" customWidth="1"/>
    <col min="47" max="47" width="1.7109375" customWidth="1"/>
    <col min="49" max="49" width="1.7109375" customWidth="1"/>
    <col min="51" max="51" width="1.7109375" customWidth="1"/>
    <col min="53" max="53" width="1.7109375" customWidth="1"/>
    <col min="55" max="55" width="1.7109375" customWidth="1"/>
    <col min="57" max="57" width="1.7109375" customWidth="1"/>
    <col min="59" max="59" width="2.7109375" customWidth="1"/>
    <col min="61" max="61" width="1.7109375" customWidth="1"/>
  </cols>
  <sheetData>
    <row r="1" spans="1:62" ht="45" customHeight="1" thickBot="1" x14ac:dyDescent="0.75">
      <c r="A1" s="1"/>
      <c r="B1" s="1"/>
      <c r="C1" s="1"/>
      <c r="D1" s="1"/>
      <c r="E1" s="1"/>
      <c r="F1" s="1"/>
      <c r="G1" s="94" t="s">
        <v>111</v>
      </c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H1" s="94" t="s">
        <v>112</v>
      </c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</row>
    <row r="2" spans="1:62" s="42" customFormat="1" ht="16.5" thickTop="1" thickBot="1" x14ac:dyDescent="0.3">
      <c r="A2" s="10"/>
      <c r="B2" s="10"/>
      <c r="C2" s="10"/>
      <c r="D2" s="10"/>
      <c r="E2" s="10"/>
      <c r="F2" s="10"/>
      <c r="G2" s="11" t="s">
        <v>99</v>
      </c>
      <c r="H2" s="12"/>
      <c r="I2" s="11" t="s">
        <v>100</v>
      </c>
      <c r="J2" s="12"/>
      <c r="K2" s="11" t="s">
        <v>101</v>
      </c>
      <c r="L2" s="12"/>
      <c r="M2" s="11" t="s">
        <v>102</v>
      </c>
      <c r="N2" s="12"/>
      <c r="O2" s="11" t="s">
        <v>103</v>
      </c>
      <c r="P2" s="12"/>
      <c r="Q2" s="11" t="s">
        <v>104</v>
      </c>
      <c r="R2" s="12"/>
      <c r="S2" s="11" t="s">
        <v>105</v>
      </c>
      <c r="T2" s="12"/>
      <c r="U2" s="11" t="s">
        <v>106</v>
      </c>
      <c r="V2" s="12"/>
      <c r="W2" s="11" t="s">
        <v>107</v>
      </c>
      <c r="X2" s="12"/>
      <c r="Y2" s="11" t="s">
        <v>108</v>
      </c>
      <c r="Z2" s="12"/>
      <c r="AA2" s="11" t="s">
        <v>109</v>
      </c>
      <c r="AB2" s="12"/>
      <c r="AC2" s="11" t="s">
        <v>110</v>
      </c>
      <c r="AD2" s="12"/>
      <c r="AE2" s="11" t="s">
        <v>98</v>
      </c>
      <c r="AF2" s="12"/>
      <c r="AH2" s="11" t="s">
        <v>127</v>
      </c>
      <c r="AI2" s="12"/>
      <c r="AJ2" s="11" t="s">
        <v>126</v>
      </c>
      <c r="AK2" s="12"/>
      <c r="AL2" s="11" t="s">
        <v>125</v>
      </c>
      <c r="AM2" s="12"/>
      <c r="AN2" s="11" t="s">
        <v>124</v>
      </c>
      <c r="AO2" s="12"/>
      <c r="AP2" s="11" t="s">
        <v>123</v>
      </c>
      <c r="AQ2" s="12"/>
      <c r="AR2" s="11" t="s">
        <v>122</v>
      </c>
      <c r="AS2" s="12"/>
      <c r="AT2" s="11" t="s">
        <v>121</v>
      </c>
      <c r="AU2" s="12"/>
      <c r="AV2" s="11" t="s">
        <v>120</v>
      </c>
      <c r="AW2" s="12"/>
      <c r="AX2" s="11" t="s">
        <v>119</v>
      </c>
      <c r="AY2" s="12"/>
      <c r="AZ2" s="11" t="s">
        <v>118</v>
      </c>
      <c r="BA2" s="12"/>
      <c r="BB2" s="11" t="s">
        <v>117</v>
      </c>
      <c r="BC2" s="12"/>
      <c r="BD2" s="11" t="s">
        <v>116</v>
      </c>
      <c r="BE2" s="12"/>
      <c r="BF2" s="11" t="s">
        <v>115</v>
      </c>
      <c r="BG2" s="12"/>
      <c r="BH2" s="11" t="s">
        <v>113</v>
      </c>
      <c r="BI2" s="12"/>
      <c r="BJ2" s="11" t="s">
        <v>114</v>
      </c>
    </row>
    <row r="3" spans="1:62" ht="15.75" thickTop="1" x14ac:dyDescent="0.25">
      <c r="A3" s="1"/>
      <c r="B3" s="1" t="s">
        <v>0</v>
      </c>
      <c r="C3" s="1"/>
      <c r="D3" s="1"/>
      <c r="E3" s="1"/>
      <c r="F3" s="1"/>
      <c r="G3" s="2"/>
      <c r="H3" s="3"/>
      <c r="I3" s="2"/>
      <c r="J3" s="3"/>
      <c r="K3" s="2"/>
      <c r="L3" s="3"/>
      <c r="M3" s="2"/>
      <c r="N3" s="3"/>
      <c r="O3" s="2"/>
      <c r="P3" s="3"/>
      <c r="Q3" s="2"/>
      <c r="R3" s="3"/>
      <c r="S3" s="2"/>
      <c r="T3" s="3"/>
      <c r="U3" s="2"/>
      <c r="V3" s="3"/>
      <c r="W3" s="2"/>
      <c r="X3" s="3"/>
      <c r="Y3" s="2"/>
      <c r="Z3" s="3"/>
      <c r="AA3" s="2"/>
      <c r="AB3" s="3"/>
      <c r="AC3" s="2"/>
      <c r="AD3" s="3"/>
      <c r="AE3" s="2"/>
      <c r="AF3" s="3"/>
      <c r="AH3" s="2"/>
      <c r="AI3" s="3"/>
      <c r="AJ3" s="2"/>
      <c r="AK3" s="3"/>
      <c r="AL3" s="2"/>
      <c r="AM3" s="3"/>
      <c r="AN3" s="2"/>
      <c r="AO3" s="3"/>
      <c r="AP3" s="2"/>
      <c r="AQ3" s="3"/>
      <c r="AR3" s="2"/>
      <c r="AS3" s="3"/>
      <c r="AT3" s="2"/>
      <c r="AU3" s="3"/>
      <c r="AV3" s="2"/>
      <c r="AW3" s="3"/>
      <c r="AX3" s="2"/>
      <c r="AY3" s="3"/>
      <c r="AZ3" s="2"/>
      <c r="BA3" s="3"/>
      <c r="BB3" s="2"/>
      <c r="BC3" s="3"/>
      <c r="BD3" s="2"/>
      <c r="BE3" s="3"/>
      <c r="BF3" s="2"/>
      <c r="BG3" s="3"/>
      <c r="BH3" s="2"/>
      <c r="BI3" s="3"/>
      <c r="BJ3" s="2"/>
    </row>
    <row r="4" spans="1:62" x14ac:dyDescent="0.25">
      <c r="A4" s="1"/>
      <c r="B4" s="1"/>
      <c r="C4" s="1" t="s">
        <v>1</v>
      </c>
      <c r="D4" s="1"/>
      <c r="E4" s="1"/>
      <c r="F4" s="1"/>
      <c r="G4" s="2"/>
      <c r="H4" s="3"/>
      <c r="I4" s="2"/>
      <c r="J4" s="3"/>
      <c r="K4" s="2"/>
      <c r="L4" s="3"/>
      <c r="M4" s="2"/>
      <c r="N4" s="3"/>
      <c r="O4" s="2"/>
      <c r="P4" s="3"/>
      <c r="Q4" s="2"/>
      <c r="R4" s="3"/>
      <c r="S4" s="2"/>
      <c r="T4" s="3"/>
      <c r="U4" s="2"/>
      <c r="V4" s="3"/>
      <c r="W4" s="2"/>
      <c r="X4" s="3"/>
      <c r="Y4" s="2"/>
      <c r="Z4" s="3"/>
      <c r="AA4" s="2"/>
      <c r="AB4" s="3"/>
      <c r="AC4" s="2"/>
      <c r="AD4" s="3"/>
      <c r="AE4" s="2"/>
      <c r="AF4" s="3"/>
      <c r="AH4" s="2"/>
      <c r="AI4" s="3"/>
      <c r="AJ4" s="2"/>
      <c r="AK4" s="3"/>
      <c r="AL4" s="2"/>
      <c r="AM4" s="3"/>
      <c r="AN4" s="2"/>
      <c r="AO4" s="3"/>
      <c r="AP4" s="2"/>
      <c r="AQ4" s="3"/>
      <c r="AR4" s="2"/>
      <c r="AS4" s="3"/>
      <c r="AT4" s="2"/>
      <c r="AU4" s="3"/>
      <c r="AV4" s="2"/>
      <c r="AW4" s="3"/>
      <c r="AX4" s="2"/>
      <c r="AY4" s="3"/>
      <c r="AZ4" s="2"/>
      <c r="BA4" s="3"/>
      <c r="BB4" s="2"/>
      <c r="BC4" s="3"/>
      <c r="BD4" s="2"/>
      <c r="BE4" s="3"/>
      <c r="BF4" s="2"/>
      <c r="BG4" s="3"/>
      <c r="BH4" s="2"/>
      <c r="BI4" s="3"/>
      <c r="BJ4" s="2"/>
    </row>
    <row r="5" spans="1:62" x14ac:dyDescent="0.25">
      <c r="A5" s="1"/>
      <c r="B5" s="1"/>
      <c r="C5" s="1"/>
      <c r="D5" s="50" t="s">
        <v>2</v>
      </c>
      <c r="E5" s="50"/>
      <c r="F5" s="50"/>
      <c r="G5" s="51"/>
      <c r="H5" s="52"/>
      <c r="I5" s="51"/>
      <c r="J5" s="52"/>
      <c r="K5" s="51"/>
      <c r="L5" s="52"/>
      <c r="M5" s="51"/>
      <c r="N5" s="52"/>
      <c r="O5" s="51"/>
      <c r="P5" s="52"/>
      <c r="Q5" s="51"/>
      <c r="R5" s="52"/>
      <c r="S5" s="51"/>
      <c r="T5" s="52"/>
      <c r="U5" s="51"/>
      <c r="V5" s="52"/>
      <c r="W5" s="51"/>
      <c r="X5" s="52"/>
      <c r="Y5" s="51"/>
      <c r="Z5" s="52"/>
      <c r="AA5" s="51"/>
      <c r="AB5" s="52"/>
      <c r="AC5" s="51"/>
      <c r="AD5" s="52"/>
      <c r="AE5" s="51"/>
      <c r="AF5" s="3"/>
      <c r="AH5" s="2"/>
      <c r="AI5" s="3"/>
      <c r="AJ5" s="2"/>
      <c r="AK5" s="3"/>
      <c r="AL5" s="2"/>
      <c r="AM5" s="3"/>
      <c r="AN5" s="2"/>
      <c r="AO5" s="3"/>
      <c r="AP5" s="2"/>
      <c r="AQ5" s="3"/>
      <c r="AR5" s="2"/>
      <c r="AS5" s="3"/>
      <c r="AT5" s="2"/>
      <c r="AU5" s="3"/>
      <c r="AV5" s="2"/>
      <c r="AW5" s="3"/>
      <c r="AX5" s="2"/>
      <c r="AY5" s="3"/>
      <c r="AZ5" s="2"/>
      <c r="BA5" s="3"/>
      <c r="BB5" s="2"/>
      <c r="BC5" s="3"/>
      <c r="BD5" s="2"/>
      <c r="BE5" s="3"/>
      <c r="BF5" s="2"/>
      <c r="BG5" s="3"/>
      <c r="BH5" s="2"/>
      <c r="BI5" s="3"/>
      <c r="BJ5" s="2"/>
    </row>
    <row r="6" spans="1:62" x14ac:dyDescent="0.25">
      <c r="A6" s="1"/>
      <c r="B6" s="1"/>
      <c r="C6" s="1"/>
      <c r="D6" s="50"/>
      <c r="E6" s="50" t="s">
        <v>3</v>
      </c>
      <c r="F6" s="50"/>
      <c r="G6" s="51"/>
      <c r="H6" s="52"/>
      <c r="I6" s="51">
        <v>1500</v>
      </c>
      <c r="J6" s="52"/>
      <c r="K6" s="51">
        <v>5000</v>
      </c>
      <c r="L6" s="52"/>
      <c r="M6" s="51">
        <v>15000</v>
      </c>
      <c r="N6" s="52"/>
      <c r="O6" s="51">
        <v>9000</v>
      </c>
      <c r="P6" s="52"/>
      <c r="Q6" s="51">
        <v>600</v>
      </c>
      <c r="R6" s="52"/>
      <c r="S6" s="51"/>
      <c r="T6" s="52"/>
      <c r="U6" s="51"/>
      <c r="V6" s="52"/>
      <c r="W6" s="51"/>
      <c r="X6" s="52"/>
      <c r="Y6" s="51"/>
      <c r="Z6" s="52"/>
      <c r="AA6" s="51"/>
      <c r="AB6" s="52"/>
      <c r="AC6" s="51"/>
      <c r="AD6" s="52"/>
      <c r="AE6" s="51">
        <f>ROUND(G6+I6+K6+M6+O6+Q6+S6+U6+W6+Y6+AA6+AC6,5)</f>
        <v>31100</v>
      </c>
      <c r="AF6" s="3"/>
      <c r="AH6" s="2">
        <v>1300</v>
      </c>
      <c r="AI6" s="3"/>
      <c r="AJ6" s="2">
        <v>2400</v>
      </c>
      <c r="AK6" s="3"/>
      <c r="AL6" s="2">
        <v>8500</v>
      </c>
      <c r="AM6" s="3"/>
      <c r="AN6" s="2">
        <v>17500</v>
      </c>
      <c r="AO6" s="3"/>
      <c r="AP6" s="2">
        <v>15000</v>
      </c>
      <c r="AQ6" s="3"/>
      <c r="AR6" s="2">
        <v>600</v>
      </c>
      <c r="AS6" s="3"/>
      <c r="AT6" s="2"/>
      <c r="AU6" s="3"/>
      <c r="AV6" s="2"/>
      <c r="AW6" s="3"/>
      <c r="AX6" s="2"/>
      <c r="AY6" s="3"/>
      <c r="AZ6" s="2"/>
      <c r="BA6" s="3"/>
      <c r="BB6" s="2"/>
      <c r="BC6" s="3"/>
      <c r="BD6" s="2"/>
      <c r="BE6" s="3"/>
      <c r="BF6" s="2">
        <f>ROUND(AH6+AJ6+AL6+AN6+AP6+AR6+AT6+AV6+AX6+AZ6+BB6+BD6,5)</f>
        <v>45300</v>
      </c>
      <c r="BG6" s="3"/>
      <c r="BH6" s="2">
        <f>AE6</f>
        <v>31100</v>
      </c>
      <c r="BI6" s="3"/>
      <c r="BJ6" s="2">
        <f>ROUND((BF6-BH6),5)</f>
        <v>14200</v>
      </c>
    </row>
    <row r="7" spans="1:62" ht="15.75" thickBot="1" x14ac:dyDescent="0.3">
      <c r="A7" s="1"/>
      <c r="B7" s="1"/>
      <c r="C7" s="1"/>
      <c r="D7" s="50"/>
      <c r="E7" s="50" t="s">
        <v>4</v>
      </c>
      <c r="F7" s="50"/>
      <c r="G7" s="53"/>
      <c r="H7" s="52"/>
      <c r="I7" s="53"/>
      <c r="J7" s="52"/>
      <c r="K7" s="53"/>
      <c r="L7" s="52"/>
      <c r="M7" s="53">
        <v>3500</v>
      </c>
      <c r="N7" s="52"/>
      <c r="O7" s="53">
        <v>5550</v>
      </c>
      <c r="P7" s="52"/>
      <c r="Q7" s="53">
        <v>8000</v>
      </c>
      <c r="R7" s="52"/>
      <c r="S7" s="53">
        <v>24000</v>
      </c>
      <c r="T7" s="52"/>
      <c r="U7" s="53">
        <v>1500</v>
      </c>
      <c r="V7" s="52"/>
      <c r="W7" s="53"/>
      <c r="X7" s="52"/>
      <c r="Y7" s="53"/>
      <c r="Z7" s="52"/>
      <c r="AA7" s="53"/>
      <c r="AB7" s="52"/>
      <c r="AC7" s="53"/>
      <c r="AD7" s="52"/>
      <c r="AE7" s="53">
        <f>ROUND(G7+I7+K7+M7+O7+Q7+S7+U7+W7+Y7+AA7+AC7,5)</f>
        <v>42550</v>
      </c>
      <c r="AF7" s="3"/>
      <c r="AH7" s="4"/>
      <c r="AI7" s="3"/>
      <c r="AJ7" s="4"/>
      <c r="AK7" s="3"/>
      <c r="AL7" s="4"/>
      <c r="AM7" s="3"/>
      <c r="AN7" s="4">
        <v>3500</v>
      </c>
      <c r="AO7" s="3"/>
      <c r="AP7" s="4">
        <v>4000</v>
      </c>
      <c r="AQ7" s="3"/>
      <c r="AR7" s="4">
        <v>8000</v>
      </c>
      <c r="AS7" s="3"/>
      <c r="AT7" s="4">
        <v>34000</v>
      </c>
      <c r="AU7" s="3"/>
      <c r="AV7" s="4">
        <v>2500</v>
      </c>
      <c r="AW7" s="3"/>
      <c r="AX7" s="4"/>
      <c r="AY7" s="3"/>
      <c r="AZ7" s="4"/>
      <c r="BA7" s="3"/>
      <c r="BB7" s="4"/>
      <c r="BC7" s="3"/>
      <c r="BD7" s="4"/>
      <c r="BE7" s="3"/>
      <c r="BF7" s="4">
        <f>ROUND(AH7+AJ7+AL7+AN7+AP7+AR7+AT7+AV7+AX7+AZ7+BB7+BD7,5)</f>
        <v>52000</v>
      </c>
      <c r="BG7" s="3"/>
      <c r="BH7" s="4">
        <f>AE7</f>
        <v>42550</v>
      </c>
      <c r="BI7" s="3"/>
      <c r="BJ7" s="4">
        <f>ROUND((BF7-BH7),5)</f>
        <v>9450</v>
      </c>
    </row>
    <row r="8" spans="1:62" x14ac:dyDescent="0.25">
      <c r="A8" s="1"/>
      <c r="B8" s="1"/>
      <c r="C8" s="1"/>
      <c r="D8" s="50" t="s">
        <v>5</v>
      </c>
      <c r="E8" s="50"/>
      <c r="F8" s="50"/>
      <c r="G8" s="51">
        <f>ROUND(SUM(G5:G7),5)</f>
        <v>0</v>
      </c>
      <c r="H8" s="52"/>
      <c r="I8" s="51">
        <f>ROUND(SUM(I5:I7),5)</f>
        <v>1500</v>
      </c>
      <c r="J8" s="52"/>
      <c r="K8" s="51">
        <f>ROUND(SUM(K5:K7),5)</f>
        <v>5000</v>
      </c>
      <c r="L8" s="52"/>
      <c r="M8" s="51">
        <f>ROUND(SUM(M5:M7),5)</f>
        <v>18500</v>
      </c>
      <c r="N8" s="52"/>
      <c r="O8" s="51">
        <f>ROUND(SUM(O5:O7),5)</f>
        <v>14550</v>
      </c>
      <c r="P8" s="52"/>
      <c r="Q8" s="51">
        <f>ROUND(SUM(Q5:Q7),5)</f>
        <v>8600</v>
      </c>
      <c r="R8" s="52"/>
      <c r="S8" s="51">
        <f>ROUND(SUM(S5:S7),5)</f>
        <v>24000</v>
      </c>
      <c r="T8" s="52"/>
      <c r="U8" s="51">
        <f>ROUND(SUM(U5:U7),5)</f>
        <v>1500</v>
      </c>
      <c r="V8" s="52"/>
      <c r="W8" s="51">
        <f>ROUND(SUM(W5:W7),5)</f>
        <v>0</v>
      </c>
      <c r="X8" s="52"/>
      <c r="Y8" s="51">
        <f>ROUND(SUM(Y5:Y7),5)</f>
        <v>0</v>
      </c>
      <c r="Z8" s="52"/>
      <c r="AA8" s="51">
        <f>ROUND(SUM(AA5:AA7),5)</f>
        <v>0</v>
      </c>
      <c r="AB8" s="52"/>
      <c r="AC8" s="51">
        <f>ROUND(SUM(AC5:AC7),5)</f>
        <v>0</v>
      </c>
      <c r="AD8" s="52"/>
      <c r="AE8" s="51">
        <f>ROUND(G8+I8+K8+M8+O8+Q8+S8+U8+W8+Y8+AA8+AC8,5)</f>
        <v>73650</v>
      </c>
      <c r="AF8" s="3"/>
      <c r="AH8" s="2">
        <f>ROUND(SUM(AH5:AH7),5)</f>
        <v>1300</v>
      </c>
      <c r="AI8" s="3"/>
      <c r="AJ8" s="2">
        <f>ROUND(SUM(AJ5:AJ7),5)</f>
        <v>2400</v>
      </c>
      <c r="AK8" s="3"/>
      <c r="AL8" s="2">
        <f>ROUND(SUM(AL5:AL7),5)</f>
        <v>8500</v>
      </c>
      <c r="AM8" s="3"/>
      <c r="AN8" s="2">
        <f>ROUND(SUM(AN5:AN7),5)</f>
        <v>21000</v>
      </c>
      <c r="AO8" s="3"/>
      <c r="AP8" s="2">
        <f>ROUND(SUM(AP5:AP7),5)</f>
        <v>19000</v>
      </c>
      <c r="AQ8" s="3"/>
      <c r="AR8" s="2">
        <f>ROUND(SUM(AR5:AR7),5)</f>
        <v>8600</v>
      </c>
      <c r="AS8" s="3"/>
      <c r="AT8" s="2">
        <f>ROUND(SUM(AT5:AT7),5)</f>
        <v>34000</v>
      </c>
      <c r="AU8" s="3"/>
      <c r="AV8" s="2">
        <f>ROUND(SUM(AV5:AV7),5)</f>
        <v>2500</v>
      </c>
      <c r="AW8" s="3"/>
      <c r="AX8" s="2">
        <f>ROUND(SUM(AX5:AX7),5)</f>
        <v>0</v>
      </c>
      <c r="AY8" s="3"/>
      <c r="AZ8" s="2">
        <f>ROUND(SUM(AZ5:AZ7),5)</f>
        <v>0</v>
      </c>
      <c r="BA8" s="3"/>
      <c r="BB8" s="2">
        <f>ROUND(SUM(BB5:BB7),5)</f>
        <v>0</v>
      </c>
      <c r="BC8" s="3"/>
      <c r="BD8" s="2">
        <f>ROUND(SUM(BD5:BD7),5)</f>
        <v>0</v>
      </c>
      <c r="BE8" s="3"/>
      <c r="BF8" s="2">
        <f>ROUND(AH8+AJ8+AL8+AN8+AP8+AR8+AT8+AV8+AX8+AZ8+BB8+BD8,5)</f>
        <v>97300</v>
      </c>
      <c r="BG8" s="3"/>
      <c r="BH8" s="2">
        <f>AE8</f>
        <v>73650</v>
      </c>
      <c r="BI8" s="3"/>
      <c r="BJ8" s="2">
        <f>ROUND((BF8-BH8),5)</f>
        <v>23650</v>
      </c>
    </row>
    <row r="9" spans="1:62" x14ac:dyDescent="0.25">
      <c r="A9" s="1"/>
      <c r="B9" s="1"/>
      <c r="C9" s="1"/>
      <c r="D9" s="50" t="s">
        <v>1</v>
      </c>
      <c r="E9" s="50"/>
      <c r="F9" s="50"/>
      <c r="G9" s="51"/>
      <c r="H9" s="52"/>
      <c r="I9" s="51"/>
      <c r="J9" s="52"/>
      <c r="K9" s="51"/>
      <c r="L9" s="52"/>
      <c r="M9" s="51"/>
      <c r="N9" s="52"/>
      <c r="O9" s="51"/>
      <c r="P9" s="52"/>
      <c r="Q9" s="51"/>
      <c r="R9" s="52"/>
      <c r="S9" s="51"/>
      <c r="T9" s="52"/>
      <c r="U9" s="51"/>
      <c r="V9" s="52"/>
      <c r="W9" s="51"/>
      <c r="X9" s="52"/>
      <c r="Y9" s="51"/>
      <c r="Z9" s="52"/>
      <c r="AA9" s="51"/>
      <c r="AB9" s="52"/>
      <c r="AC9" s="51"/>
      <c r="AD9" s="52"/>
      <c r="AE9" s="51"/>
      <c r="AF9" s="3"/>
      <c r="AH9" s="2"/>
      <c r="AI9" s="3"/>
      <c r="AJ9" s="2"/>
      <c r="AK9" s="3"/>
      <c r="AL9" s="2"/>
      <c r="AM9" s="3"/>
      <c r="AN9" s="2"/>
      <c r="AO9" s="3"/>
      <c r="AP9" s="2"/>
      <c r="AQ9" s="3"/>
      <c r="AR9" s="2"/>
      <c r="AS9" s="3"/>
      <c r="AT9" s="2"/>
      <c r="AU9" s="3"/>
      <c r="AV9" s="2"/>
      <c r="AW9" s="3"/>
      <c r="AX9" s="2"/>
      <c r="AY9" s="3"/>
      <c r="AZ9" s="2"/>
      <c r="BA9" s="3"/>
      <c r="BB9" s="2"/>
      <c r="BC9" s="3"/>
      <c r="BD9" s="2"/>
      <c r="BE9" s="3"/>
      <c r="BF9" s="2"/>
      <c r="BG9" s="3"/>
      <c r="BH9" s="2"/>
      <c r="BI9" s="3"/>
      <c r="BJ9" s="2"/>
    </row>
    <row r="10" spans="1:62" x14ac:dyDescent="0.25">
      <c r="A10" s="1"/>
      <c r="B10" s="1"/>
      <c r="C10" s="1"/>
      <c r="D10" s="50"/>
      <c r="E10" s="49" t="s">
        <v>159</v>
      </c>
      <c r="F10" s="49"/>
      <c r="G10" s="51"/>
      <c r="H10" s="52"/>
      <c r="I10" s="51"/>
      <c r="J10" s="52"/>
      <c r="K10" s="51"/>
      <c r="L10" s="52"/>
      <c r="M10" s="51"/>
      <c r="N10" s="52"/>
      <c r="O10" s="51"/>
      <c r="P10" s="52"/>
      <c r="Q10" s="51"/>
      <c r="R10" s="52"/>
      <c r="S10" s="51"/>
      <c r="T10" s="52"/>
      <c r="U10" s="51"/>
      <c r="V10" s="52"/>
      <c r="W10" s="51"/>
      <c r="X10" s="52"/>
      <c r="Y10" s="51"/>
      <c r="Z10" s="52"/>
      <c r="AA10" s="51"/>
      <c r="AB10" s="52"/>
      <c r="AC10" s="51"/>
      <c r="AD10" s="52"/>
      <c r="AE10" s="51"/>
      <c r="AF10" s="3"/>
      <c r="AH10" s="2"/>
      <c r="AI10" s="3"/>
      <c r="AJ10" s="2"/>
      <c r="AK10" s="3"/>
      <c r="AL10" s="2"/>
      <c r="AM10" s="3"/>
      <c r="AN10" s="2"/>
      <c r="AO10" s="3"/>
      <c r="AP10" s="2"/>
      <c r="AQ10" s="3"/>
      <c r="AR10" s="2"/>
      <c r="AS10" s="3"/>
      <c r="AT10" s="2"/>
      <c r="AU10" s="3"/>
      <c r="AV10" s="2"/>
      <c r="AW10" s="3"/>
      <c r="AX10" s="2"/>
      <c r="AY10" s="3"/>
      <c r="AZ10" s="2"/>
      <c r="BA10" s="3"/>
      <c r="BB10" s="2"/>
      <c r="BC10" s="3"/>
      <c r="BD10" s="2"/>
      <c r="BE10" s="3"/>
      <c r="BF10" s="2"/>
      <c r="BG10" s="3"/>
      <c r="BH10" s="2"/>
      <c r="BI10" s="3"/>
      <c r="BJ10" s="2"/>
    </row>
    <row r="11" spans="1:62" x14ac:dyDescent="0.25">
      <c r="A11" s="1"/>
      <c r="B11" s="1"/>
      <c r="C11" s="1"/>
      <c r="D11" s="50"/>
      <c r="E11" s="50"/>
      <c r="F11" s="50" t="s">
        <v>6</v>
      </c>
      <c r="G11" s="51">
        <v>1500</v>
      </c>
      <c r="H11" s="52"/>
      <c r="I11" s="51">
        <v>3000</v>
      </c>
      <c r="J11" s="52"/>
      <c r="K11" s="51">
        <v>2000</v>
      </c>
      <c r="L11" s="52"/>
      <c r="M11" s="51">
        <v>1600</v>
      </c>
      <c r="N11" s="52"/>
      <c r="O11" s="51">
        <v>1000</v>
      </c>
      <c r="P11" s="52"/>
      <c r="Q11" s="51">
        <v>1000</v>
      </c>
      <c r="R11" s="52"/>
      <c r="S11" s="51"/>
      <c r="T11" s="52"/>
      <c r="U11" s="51"/>
      <c r="V11" s="52"/>
      <c r="W11" s="51"/>
      <c r="X11" s="52"/>
      <c r="Y11" s="51"/>
      <c r="Z11" s="52"/>
      <c r="AA11" s="51"/>
      <c r="AB11" s="52"/>
      <c r="AC11" s="51">
        <v>500</v>
      </c>
      <c r="AD11" s="52"/>
      <c r="AE11" s="51">
        <f>ROUND(G11+I11+K11+M11+O11+Q11+S11+U11+W11+Y11+AA11+AC11,5)</f>
        <v>10600</v>
      </c>
      <c r="AF11" s="3"/>
      <c r="AH11" s="2">
        <v>1500</v>
      </c>
      <c r="AI11" s="3"/>
      <c r="AJ11" s="2">
        <v>3000</v>
      </c>
      <c r="AK11" s="3"/>
      <c r="AL11" s="2">
        <v>4000</v>
      </c>
      <c r="AM11" s="3"/>
      <c r="AN11" s="2">
        <v>3000</v>
      </c>
      <c r="AO11" s="3"/>
      <c r="AP11" s="2">
        <v>1000</v>
      </c>
      <c r="AQ11" s="3"/>
      <c r="AR11" s="2">
        <v>1000</v>
      </c>
      <c r="AS11" s="3"/>
      <c r="AT11" s="2"/>
      <c r="AU11" s="3"/>
      <c r="AV11" s="2"/>
      <c r="AW11" s="3"/>
      <c r="AX11" s="2"/>
      <c r="AY11" s="3"/>
      <c r="AZ11" s="2"/>
      <c r="BA11" s="3"/>
      <c r="BB11" s="2"/>
      <c r="BC11" s="3"/>
      <c r="BD11" s="2">
        <v>500</v>
      </c>
      <c r="BE11" s="3"/>
      <c r="BF11" s="2">
        <f>ROUND(AH11+AJ11+AL11+AN11+AP11+AR11+AT11+AV11+AX11+AZ11+BB11+BD11,5)</f>
        <v>14000</v>
      </c>
      <c r="BG11" s="3"/>
      <c r="BH11" s="2">
        <f>AE11</f>
        <v>10600</v>
      </c>
      <c r="BI11" s="3"/>
      <c r="BJ11" s="2">
        <f>ROUND((BF11-BH11),5)</f>
        <v>3400</v>
      </c>
    </row>
    <row r="12" spans="1:62" ht="15.75" thickBot="1" x14ac:dyDescent="0.3">
      <c r="A12" s="1"/>
      <c r="B12" s="1"/>
      <c r="C12" s="1"/>
      <c r="D12" s="50"/>
      <c r="E12" s="50"/>
      <c r="F12" s="50" t="s">
        <v>7</v>
      </c>
      <c r="G12" s="54"/>
      <c r="H12" s="52"/>
      <c r="I12" s="54"/>
      <c r="J12" s="52"/>
      <c r="K12" s="54"/>
      <c r="L12" s="52"/>
      <c r="M12" s="54"/>
      <c r="N12" s="52"/>
      <c r="O12" s="54"/>
      <c r="P12" s="52"/>
      <c r="Q12" s="54">
        <v>1000</v>
      </c>
      <c r="R12" s="52"/>
      <c r="S12" s="54">
        <v>4000</v>
      </c>
      <c r="T12" s="52"/>
      <c r="U12" s="54">
        <v>500</v>
      </c>
      <c r="V12" s="52"/>
      <c r="W12" s="54"/>
      <c r="X12" s="52"/>
      <c r="Y12" s="54"/>
      <c r="Z12" s="52"/>
      <c r="AA12" s="54"/>
      <c r="AB12" s="52"/>
      <c r="AC12" s="54"/>
      <c r="AD12" s="52"/>
      <c r="AE12" s="54">
        <f>ROUND(G12+I12+K12+M12+O12+Q12+S12+U12+W12+Y12+AA12+AC12,5)</f>
        <v>5500</v>
      </c>
      <c r="AF12" s="3"/>
      <c r="AH12" s="5">
        <v>1000</v>
      </c>
      <c r="AI12" s="3"/>
      <c r="AJ12" s="5">
        <v>2000</v>
      </c>
      <c r="AK12" s="3"/>
      <c r="AL12" s="5">
        <v>1000</v>
      </c>
      <c r="AM12" s="3"/>
      <c r="AN12" s="5">
        <v>2000</v>
      </c>
      <c r="AO12" s="3"/>
      <c r="AP12" s="5">
        <v>2500</v>
      </c>
      <c r="AQ12" s="3"/>
      <c r="AR12" s="5">
        <v>1000</v>
      </c>
      <c r="AS12" s="3"/>
      <c r="AT12" s="5">
        <v>4000</v>
      </c>
      <c r="AU12" s="3"/>
      <c r="AV12" s="5">
        <v>500</v>
      </c>
      <c r="AW12" s="3"/>
      <c r="AX12" s="5">
        <v>3000</v>
      </c>
      <c r="AY12" s="3"/>
      <c r="AZ12" s="5"/>
      <c r="BA12" s="3"/>
      <c r="BB12" s="5"/>
      <c r="BC12" s="3"/>
      <c r="BD12" s="5"/>
      <c r="BE12" s="3"/>
      <c r="BF12" s="5">
        <f>ROUND(AH12+AJ12+AL12+AN12+AP12+AR12+AT12+AV12+AX12+AZ12+BB12+BD12,5)</f>
        <v>17000</v>
      </c>
      <c r="BG12" s="3"/>
      <c r="BH12" s="5">
        <f>AE12</f>
        <v>5500</v>
      </c>
      <c r="BI12" s="3"/>
      <c r="BJ12" s="5">
        <f>ROUND((BF12-BH12),5)</f>
        <v>11500</v>
      </c>
    </row>
    <row r="13" spans="1:62" ht="15.75" thickBot="1" x14ac:dyDescent="0.3">
      <c r="A13" s="1"/>
      <c r="B13" s="1"/>
      <c r="C13" s="1"/>
      <c r="D13" s="50"/>
      <c r="E13" s="50" t="s">
        <v>8</v>
      </c>
      <c r="F13" s="50"/>
      <c r="G13" s="55">
        <f>ROUND(SUM(G10:G12),5)</f>
        <v>1500</v>
      </c>
      <c r="H13" s="52"/>
      <c r="I13" s="55">
        <f>ROUND(SUM(I10:I12),5)</f>
        <v>3000</v>
      </c>
      <c r="J13" s="52"/>
      <c r="K13" s="55">
        <f>ROUND(SUM(K10:K12),5)</f>
        <v>2000</v>
      </c>
      <c r="L13" s="52"/>
      <c r="M13" s="55">
        <f>ROUND(SUM(M10:M12),5)</f>
        <v>1600</v>
      </c>
      <c r="N13" s="52"/>
      <c r="O13" s="55">
        <f>ROUND(SUM(O10:O12),5)</f>
        <v>1000</v>
      </c>
      <c r="P13" s="52"/>
      <c r="Q13" s="55">
        <f>ROUND(SUM(Q10:Q12),5)</f>
        <v>2000</v>
      </c>
      <c r="R13" s="52"/>
      <c r="S13" s="55">
        <f>ROUND(SUM(S10:S12),5)</f>
        <v>4000</v>
      </c>
      <c r="T13" s="52"/>
      <c r="U13" s="55">
        <f>ROUND(SUM(U10:U12),5)</f>
        <v>500</v>
      </c>
      <c r="V13" s="52"/>
      <c r="W13" s="55">
        <f>ROUND(SUM(W10:W12),5)</f>
        <v>0</v>
      </c>
      <c r="X13" s="52"/>
      <c r="Y13" s="55">
        <f>ROUND(SUM(Y10:Y12),5)</f>
        <v>0</v>
      </c>
      <c r="Z13" s="52"/>
      <c r="AA13" s="55">
        <f>ROUND(SUM(AA10:AA12),5)</f>
        <v>0</v>
      </c>
      <c r="AB13" s="52"/>
      <c r="AC13" s="55">
        <f>ROUND(SUM(AC10:AC12),5)</f>
        <v>500</v>
      </c>
      <c r="AD13" s="52"/>
      <c r="AE13" s="55">
        <f>ROUND(G13+I13+K13+M13+O13+Q13+S13+U13+W13+Y13+AA13+AC13,5)</f>
        <v>16100</v>
      </c>
      <c r="AF13" s="3"/>
      <c r="AH13" s="6">
        <f>ROUND(SUM(AH10:AH12),5)</f>
        <v>2500</v>
      </c>
      <c r="AI13" s="3"/>
      <c r="AJ13" s="6">
        <f>ROUND(SUM(AJ10:AJ12),5)</f>
        <v>5000</v>
      </c>
      <c r="AK13" s="3"/>
      <c r="AL13" s="6">
        <f>ROUND(SUM(AL10:AL12),5)</f>
        <v>5000</v>
      </c>
      <c r="AM13" s="3"/>
      <c r="AN13" s="6">
        <f>ROUND(SUM(AN10:AN12),5)</f>
        <v>5000</v>
      </c>
      <c r="AO13" s="3"/>
      <c r="AP13" s="6">
        <f>ROUND(SUM(AP10:AP12),5)</f>
        <v>3500</v>
      </c>
      <c r="AQ13" s="3"/>
      <c r="AR13" s="6">
        <f>ROUND(SUM(AR10:AR12),5)</f>
        <v>2000</v>
      </c>
      <c r="AS13" s="3"/>
      <c r="AT13" s="6">
        <f>ROUND(SUM(AT10:AT12),5)</f>
        <v>4000</v>
      </c>
      <c r="AU13" s="3"/>
      <c r="AV13" s="6">
        <f>ROUND(SUM(AV10:AV12),5)</f>
        <v>500</v>
      </c>
      <c r="AW13" s="3"/>
      <c r="AX13" s="6">
        <f>ROUND(SUM(AX10:AX12),5)</f>
        <v>3000</v>
      </c>
      <c r="AY13" s="3"/>
      <c r="AZ13" s="6">
        <f>ROUND(SUM(AZ10:AZ12),5)</f>
        <v>0</v>
      </c>
      <c r="BA13" s="3"/>
      <c r="BB13" s="6">
        <f>ROUND(SUM(BB10:BB12),5)</f>
        <v>0</v>
      </c>
      <c r="BC13" s="3"/>
      <c r="BD13" s="6">
        <f>ROUND(SUM(BD10:BD12),5)</f>
        <v>500</v>
      </c>
      <c r="BE13" s="3"/>
      <c r="BF13" s="6">
        <f>ROUND(AH13+AJ13+AL13+AN13+AP13+AR13+AT13+AV13+AX13+AZ13+BB13+BD13,5)</f>
        <v>31000</v>
      </c>
      <c r="BG13" s="3"/>
      <c r="BH13" s="6">
        <f>AE13</f>
        <v>16100</v>
      </c>
      <c r="BI13" s="3"/>
      <c r="BJ13" s="6">
        <f>ROUND((BF13-BH13),5)</f>
        <v>14900</v>
      </c>
    </row>
    <row r="14" spans="1:62" x14ac:dyDescent="0.25">
      <c r="A14" s="1"/>
      <c r="B14" s="1"/>
      <c r="C14" s="1"/>
      <c r="D14" s="50" t="s">
        <v>9</v>
      </c>
      <c r="E14" s="50"/>
      <c r="F14" s="50"/>
      <c r="G14" s="51">
        <f>ROUND(G9+G13,5)</f>
        <v>1500</v>
      </c>
      <c r="H14" s="52"/>
      <c r="I14" s="51">
        <f>ROUND(I9+I13,5)</f>
        <v>3000</v>
      </c>
      <c r="J14" s="52"/>
      <c r="K14" s="51">
        <f>ROUND(K9+K13,5)</f>
        <v>2000</v>
      </c>
      <c r="L14" s="52"/>
      <c r="M14" s="51">
        <f>ROUND(M9+M13,5)</f>
        <v>1600</v>
      </c>
      <c r="N14" s="52"/>
      <c r="O14" s="51">
        <f>ROUND(O9+O13,5)</f>
        <v>1000</v>
      </c>
      <c r="P14" s="52"/>
      <c r="Q14" s="51">
        <f>ROUND(Q9+Q13,5)</f>
        <v>2000</v>
      </c>
      <c r="R14" s="52"/>
      <c r="S14" s="51">
        <f>ROUND(S9+S13,5)</f>
        <v>4000</v>
      </c>
      <c r="T14" s="52"/>
      <c r="U14" s="51">
        <f>ROUND(U9+U13,5)</f>
        <v>500</v>
      </c>
      <c r="V14" s="52"/>
      <c r="W14" s="51">
        <f>ROUND(W9+W13,5)</f>
        <v>0</v>
      </c>
      <c r="X14" s="52"/>
      <c r="Y14" s="51">
        <f>ROUND(Y9+Y13,5)</f>
        <v>0</v>
      </c>
      <c r="Z14" s="52"/>
      <c r="AA14" s="51">
        <f>ROUND(AA9+AA13,5)</f>
        <v>0</v>
      </c>
      <c r="AB14" s="52"/>
      <c r="AC14" s="51">
        <f>ROUND(AC9+AC13,5)</f>
        <v>500</v>
      </c>
      <c r="AD14" s="52"/>
      <c r="AE14" s="51">
        <f>ROUND(G14+I14+K14+M14+O14+Q14+S14+U14+W14+Y14+AA14+AC14,5)</f>
        <v>16100</v>
      </c>
      <c r="AF14" s="3"/>
      <c r="AH14" s="2">
        <f>ROUND(AH9+AH13,5)</f>
        <v>2500</v>
      </c>
      <c r="AI14" s="3"/>
      <c r="AJ14" s="2">
        <f>ROUND(AJ9+AJ13,5)</f>
        <v>5000</v>
      </c>
      <c r="AK14" s="3"/>
      <c r="AL14" s="2">
        <f>ROUND(AL9+AL13,5)</f>
        <v>5000</v>
      </c>
      <c r="AM14" s="3"/>
      <c r="AN14" s="2">
        <f>ROUND(AN9+AN13,5)</f>
        <v>5000</v>
      </c>
      <c r="AO14" s="3"/>
      <c r="AP14" s="2">
        <f>ROUND(AP9+AP13,5)</f>
        <v>3500</v>
      </c>
      <c r="AQ14" s="3"/>
      <c r="AR14" s="2">
        <f>ROUND(AR9+AR13,5)</f>
        <v>2000</v>
      </c>
      <c r="AS14" s="3"/>
      <c r="AT14" s="2">
        <f>ROUND(AT9+AT13,5)</f>
        <v>4000</v>
      </c>
      <c r="AU14" s="3"/>
      <c r="AV14" s="2">
        <f>ROUND(AV9+AV13,5)</f>
        <v>500</v>
      </c>
      <c r="AW14" s="3"/>
      <c r="AX14" s="2">
        <f>ROUND(AX9+AX13,5)</f>
        <v>3000</v>
      </c>
      <c r="AY14" s="3"/>
      <c r="AZ14" s="2">
        <f>ROUND(AZ9+AZ13,5)</f>
        <v>0</v>
      </c>
      <c r="BA14" s="3"/>
      <c r="BB14" s="2">
        <f>ROUND(BB9+BB13,5)</f>
        <v>0</v>
      </c>
      <c r="BC14" s="3"/>
      <c r="BD14" s="2">
        <f>ROUND(BD9+BD13,5)</f>
        <v>500</v>
      </c>
      <c r="BE14" s="3"/>
      <c r="BF14" s="2">
        <f>ROUND(AH14+AJ14+AL14+AN14+AP14+AR14+AT14+AV14+AX14+AZ14+BB14+BD14,5)</f>
        <v>31000</v>
      </c>
      <c r="BG14" s="3"/>
      <c r="BH14" s="2">
        <f>AE14</f>
        <v>16100</v>
      </c>
      <c r="BI14" s="3"/>
      <c r="BJ14" s="2">
        <f>ROUND((BF14-BH14),5)</f>
        <v>14900</v>
      </c>
    </row>
    <row r="15" spans="1:62" x14ac:dyDescent="0.25">
      <c r="A15" s="1"/>
      <c r="B15" s="1"/>
      <c r="C15" s="1"/>
      <c r="D15" s="50" t="s">
        <v>10</v>
      </c>
      <c r="E15" s="50"/>
      <c r="F15" s="50"/>
      <c r="G15" s="51">
        <v>550</v>
      </c>
      <c r="H15" s="52"/>
      <c r="I15" s="51">
        <v>100</v>
      </c>
      <c r="J15" s="52"/>
      <c r="K15" s="51">
        <v>400</v>
      </c>
      <c r="L15" s="52"/>
      <c r="M15" s="51">
        <v>500</v>
      </c>
      <c r="N15" s="52"/>
      <c r="O15" s="51">
        <v>100</v>
      </c>
      <c r="P15" s="52"/>
      <c r="Q15" s="51">
        <v>1400</v>
      </c>
      <c r="R15" s="52"/>
      <c r="S15" s="51">
        <v>500</v>
      </c>
      <c r="T15" s="52"/>
      <c r="U15" s="51">
        <v>100</v>
      </c>
      <c r="V15" s="52"/>
      <c r="W15" s="51">
        <v>470</v>
      </c>
      <c r="X15" s="52"/>
      <c r="Y15" s="51">
        <v>550</v>
      </c>
      <c r="Z15" s="52"/>
      <c r="AA15" s="51">
        <v>100</v>
      </c>
      <c r="AB15" s="52"/>
      <c r="AC15" s="51">
        <v>1400</v>
      </c>
      <c r="AD15" s="52"/>
      <c r="AE15" s="51">
        <f>ROUND(G15+I15+K15+M15+O15+Q15+S15+U15+W15+Y15+AA15+AC15,5)</f>
        <v>6170</v>
      </c>
      <c r="AF15" s="3"/>
      <c r="AH15" s="2">
        <v>550</v>
      </c>
      <c r="AI15" s="3"/>
      <c r="AJ15" s="2">
        <v>100</v>
      </c>
      <c r="AK15" s="3"/>
      <c r="AL15" s="2">
        <v>400</v>
      </c>
      <c r="AM15" s="3"/>
      <c r="AN15" s="2">
        <v>500</v>
      </c>
      <c r="AO15" s="3"/>
      <c r="AP15" s="2">
        <v>100</v>
      </c>
      <c r="AQ15" s="3"/>
      <c r="AR15" s="2">
        <v>1400</v>
      </c>
      <c r="AS15" s="3"/>
      <c r="AT15" s="2">
        <v>500</v>
      </c>
      <c r="AU15" s="3"/>
      <c r="AV15" s="2">
        <v>100</v>
      </c>
      <c r="AW15" s="3"/>
      <c r="AX15" s="2">
        <v>470</v>
      </c>
      <c r="AY15" s="3"/>
      <c r="AZ15" s="2">
        <v>550</v>
      </c>
      <c r="BA15" s="3"/>
      <c r="BB15" s="2">
        <v>100</v>
      </c>
      <c r="BC15" s="3"/>
      <c r="BD15" s="2">
        <v>1400</v>
      </c>
      <c r="BE15" s="3"/>
      <c r="BF15" s="2">
        <f>ROUND(AH15+AJ15+AL15+AN15+AP15+AR15+AT15+AV15+AX15+AZ15+BB15+BD15,5)</f>
        <v>6170</v>
      </c>
      <c r="BG15" s="3"/>
      <c r="BH15" s="2">
        <f>AE15</f>
        <v>6170</v>
      </c>
      <c r="BI15" s="3"/>
      <c r="BJ15" s="2">
        <f>ROUND((BF15-BH15),5)</f>
        <v>0</v>
      </c>
    </row>
    <row r="16" spans="1:62" x14ac:dyDescent="0.25">
      <c r="A16" s="1"/>
      <c r="B16" s="1"/>
      <c r="C16" s="1"/>
      <c r="D16" s="50" t="s">
        <v>11</v>
      </c>
      <c r="E16" s="50"/>
      <c r="F16" s="50"/>
      <c r="G16" s="51"/>
      <c r="H16" s="52"/>
      <c r="I16" s="51"/>
      <c r="J16" s="52"/>
      <c r="K16" s="51"/>
      <c r="L16" s="52"/>
      <c r="M16" s="51"/>
      <c r="N16" s="52"/>
      <c r="O16" s="51"/>
      <c r="P16" s="52"/>
      <c r="Q16" s="51"/>
      <c r="R16" s="52"/>
      <c r="S16" s="51"/>
      <c r="T16" s="52"/>
      <c r="U16" s="51"/>
      <c r="V16" s="52"/>
      <c r="W16" s="51"/>
      <c r="X16" s="52"/>
      <c r="Y16" s="51"/>
      <c r="Z16" s="52"/>
      <c r="AA16" s="51"/>
      <c r="AB16" s="52"/>
      <c r="AC16" s="51"/>
      <c r="AD16" s="52"/>
      <c r="AE16" s="51"/>
      <c r="AF16" s="3"/>
      <c r="AH16" s="2"/>
      <c r="AI16" s="3"/>
      <c r="AJ16" s="2"/>
      <c r="AK16" s="3"/>
      <c r="AL16" s="2"/>
      <c r="AM16" s="3"/>
      <c r="AN16" s="2"/>
      <c r="AO16" s="3"/>
      <c r="AP16" s="2"/>
      <c r="AQ16" s="3"/>
      <c r="AR16" s="2"/>
      <c r="AS16" s="3"/>
      <c r="AT16" s="2"/>
      <c r="AU16" s="3"/>
      <c r="AV16" s="2"/>
      <c r="AW16" s="3"/>
      <c r="AX16" s="2"/>
      <c r="AY16" s="3"/>
      <c r="AZ16" s="2"/>
      <c r="BA16" s="3"/>
      <c r="BB16" s="2"/>
      <c r="BC16" s="3"/>
      <c r="BD16" s="2"/>
      <c r="BE16" s="3"/>
      <c r="BF16" s="2"/>
      <c r="BG16" s="3"/>
      <c r="BH16" s="2"/>
      <c r="BI16" s="3"/>
      <c r="BJ16" s="2"/>
    </row>
    <row r="17" spans="1:62" x14ac:dyDescent="0.25">
      <c r="A17" s="1"/>
      <c r="B17" s="1"/>
      <c r="C17" s="1"/>
      <c r="D17" s="50"/>
      <c r="E17" s="56" t="s">
        <v>12</v>
      </c>
      <c r="F17" s="56"/>
      <c r="G17" s="57"/>
      <c r="H17" s="58"/>
      <c r="I17" s="57"/>
      <c r="J17" s="58"/>
      <c r="K17" s="57"/>
      <c r="L17" s="58"/>
      <c r="M17" s="57"/>
      <c r="N17" s="58"/>
      <c r="O17" s="57"/>
      <c r="P17" s="58"/>
      <c r="Q17" s="57"/>
      <c r="R17" s="58"/>
      <c r="S17" s="57"/>
      <c r="T17" s="58"/>
      <c r="U17" s="57"/>
      <c r="V17" s="58"/>
      <c r="W17" s="57"/>
      <c r="X17" s="58"/>
      <c r="Y17" s="57"/>
      <c r="Z17" s="58"/>
      <c r="AA17" s="57"/>
      <c r="AB17" s="58"/>
      <c r="AC17" s="57"/>
      <c r="AD17" s="58"/>
      <c r="AE17" s="57"/>
      <c r="AF17" s="3"/>
      <c r="AH17" s="2"/>
      <c r="AI17" s="3"/>
      <c r="AJ17" s="2"/>
      <c r="AK17" s="3"/>
      <c r="AL17" s="2"/>
      <c r="AM17" s="3"/>
      <c r="AN17" s="2"/>
      <c r="AO17" s="3"/>
      <c r="AP17" s="2"/>
      <c r="AQ17" s="3"/>
      <c r="AR17" s="2"/>
      <c r="AS17" s="3"/>
      <c r="AT17" s="2"/>
      <c r="AU17" s="3"/>
      <c r="AV17" s="2"/>
      <c r="AW17" s="3"/>
      <c r="AX17" s="2"/>
      <c r="AY17" s="3"/>
      <c r="AZ17" s="2"/>
      <c r="BA17" s="3"/>
      <c r="BB17" s="2"/>
      <c r="BC17" s="3"/>
      <c r="BD17" s="2"/>
      <c r="BE17" s="3"/>
      <c r="BF17" s="2"/>
      <c r="BG17" s="3"/>
      <c r="BH17" s="2"/>
      <c r="BI17" s="3"/>
      <c r="BJ17" s="2"/>
    </row>
    <row r="18" spans="1:62" x14ac:dyDescent="0.25">
      <c r="A18" s="1"/>
      <c r="B18" s="1"/>
      <c r="C18" s="1"/>
      <c r="D18" s="50"/>
      <c r="E18" s="56"/>
      <c r="F18" s="56" t="s">
        <v>13</v>
      </c>
      <c r="G18" s="57"/>
      <c r="H18" s="58"/>
      <c r="I18" s="57"/>
      <c r="J18" s="58"/>
      <c r="K18" s="57"/>
      <c r="L18" s="58"/>
      <c r="M18" s="57"/>
      <c r="N18" s="58"/>
      <c r="O18" s="57"/>
      <c r="P18" s="58"/>
      <c r="Q18" s="57"/>
      <c r="R18" s="58"/>
      <c r="S18" s="57">
        <v>145</v>
      </c>
      <c r="T18" s="58"/>
      <c r="U18" s="57">
        <v>145</v>
      </c>
      <c r="V18" s="58"/>
      <c r="W18" s="57">
        <v>450</v>
      </c>
      <c r="X18" s="58"/>
      <c r="Y18" s="57">
        <v>145</v>
      </c>
      <c r="Z18" s="58"/>
      <c r="AA18" s="57"/>
      <c r="AB18" s="58"/>
      <c r="AC18" s="57"/>
      <c r="AD18" s="58"/>
      <c r="AE18" s="57">
        <f t="shared" ref="AE18:AE24" si="0">ROUND(G18+I18+K18+M18+O18+Q18+S18+U18+W18+Y18+AA18+AC18,5)</f>
        <v>885</v>
      </c>
      <c r="AF18" s="3"/>
      <c r="AH18" s="2"/>
      <c r="AI18" s="3"/>
      <c r="AJ18" s="2"/>
      <c r="AK18" s="3"/>
      <c r="AL18" s="2"/>
      <c r="AM18" s="3"/>
      <c r="AN18" s="2">
        <v>150</v>
      </c>
      <c r="AO18" s="3"/>
      <c r="AP18" s="2"/>
      <c r="AQ18" s="3"/>
      <c r="AR18" s="2"/>
      <c r="AS18" s="3"/>
      <c r="AT18" s="2">
        <v>145</v>
      </c>
      <c r="AU18" s="3"/>
      <c r="AV18" s="2">
        <v>145</v>
      </c>
      <c r="AW18" s="3"/>
      <c r="AX18" s="2">
        <v>450</v>
      </c>
      <c r="AY18" s="3"/>
      <c r="AZ18" s="2">
        <v>145</v>
      </c>
      <c r="BA18" s="3"/>
      <c r="BB18" s="2"/>
      <c r="BC18" s="3"/>
      <c r="BD18" s="2"/>
      <c r="BE18" s="3"/>
      <c r="BF18" s="2">
        <f t="shared" ref="BF18:BF24" si="1">ROUND(AH18+AJ18+AL18+AN18+AP18+AR18+AT18+AV18+AX18+AZ18+BB18+BD18,5)</f>
        <v>1035</v>
      </c>
      <c r="BG18" s="3"/>
      <c r="BH18" s="2">
        <f t="shared" ref="BH18:BH24" si="2">AE18</f>
        <v>885</v>
      </c>
      <c r="BI18" s="3"/>
      <c r="BJ18" s="2">
        <f t="shared" ref="BJ18:BJ24" si="3">ROUND((BF18-BH18),5)</f>
        <v>150</v>
      </c>
    </row>
    <row r="19" spans="1:62" x14ac:dyDescent="0.25">
      <c r="A19" s="1"/>
      <c r="B19" s="1"/>
      <c r="C19" s="1"/>
      <c r="D19" s="50"/>
      <c r="E19" s="56"/>
      <c r="F19" s="56" t="s">
        <v>14</v>
      </c>
      <c r="G19" s="57"/>
      <c r="H19" s="58"/>
      <c r="I19" s="57"/>
      <c r="J19" s="58"/>
      <c r="K19" s="57"/>
      <c r="L19" s="58"/>
      <c r="M19" s="57"/>
      <c r="N19" s="58"/>
      <c r="O19" s="57"/>
      <c r="P19" s="58"/>
      <c r="Q19" s="57"/>
      <c r="R19" s="58"/>
      <c r="S19" s="57"/>
      <c r="T19" s="58"/>
      <c r="U19" s="57">
        <v>250</v>
      </c>
      <c r="V19" s="58"/>
      <c r="W19" s="57">
        <v>1900</v>
      </c>
      <c r="X19" s="58"/>
      <c r="Y19" s="57">
        <v>850</v>
      </c>
      <c r="Z19" s="58"/>
      <c r="AA19" s="57"/>
      <c r="AB19" s="58"/>
      <c r="AC19" s="57"/>
      <c r="AD19" s="58"/>
      <c r="AE19" s="57">
        <f t="shared" si="0"/>
        <v>3000</v>
      </c>
      <c r="AF19" s="3"/>
      <c r="AH19" s="2"/>
      <c r="AI19" s="3"/>
      <c r="AJ19" s="2"/>
      <c r="AK19" s="3"/>
      <c r="AL19" s="2"/>
      <c r="AM19" s="3"/>
      <c r="AN19" s="2"/>
      <c r="AO19" s="3"/>
      <c r="AP19" s="2"/>
      <c r="AQ19" s="3"/>
      <c r="AR19" s="2"/>
      <c r="AS19" s="3"/>
      <c r="AT19" s="2"/>
      <c r="AU19" s="3"/>
      <c r="AV19" s="2">
        <v>250</v>
      </c>
      <c r="AW19" s="3"/>
      <c r="AX19" s="2">
        <v>1900</v>
      </c>
      <c r="AY19" s="3"/>
      <c r="AZ19" s="2">
        <v>850</v>
      </c>
      <c r="BA19" s="3"/>
      <c r="BB19" s="2"/>
      <c r="BC19" s="3"/>
      <c r="BD19" s="2"/>
      <c r="BE19" s="3"/>
      <c r="BF19" s="2">
        <f t="shared" si="1"/>
        <v>3000</v>
      </c>
      <c r="BG19" s="3"/>
      <c r="BH19" s="2">
        <f t="shared" si="2"/>
        <v>3000</v>
      </c>
      <c r="BI19" s="3"/>
      <c r="BJ19" s="2">
        <f t="shared" si="3"/>
        <v>0</v>
      </c>
    </row>
    <row r="20" spans="1:62" x14ac:dyDescent="0.25">
      <c r="A20" s="1"/>
      <c r="B20" s="1"/>
      <c r="C20" s="1"/>
      <c r="D20" s="50"/>
      <c r="E20" s="56"/>
      <c r="F20" s="56" t="s">
        <v>15</v>
      </c>
      <c r="G20" s="57"/>
      <c r="H20" s="58"/>
      <c r="I20" s="57"/>
      <c r="J20" s="58"/>
      <c r="K20" s="57"/>
      <c r="L20" s="58"/>
      <c r="M20" s="57"/>
      <c r="N20" s="58"/>
      <c r="O20" s="57"/>
      <c r="P20" s="58"/>
      <c r="Q20" s="57"/>
      <c r="R20" s="58"/>
      <c r="S20" s="57">
        <v>500</v>
      </c>
      <c r="T20" s="58"/>
      <c r="U20" s="57">
        <v>550</v>
      </c>
      <c r="V20" s="58"/>
      <c r="W20" s="57">
        <v>900</v>
      </c>
      <c r="X20" s="58"/>
      <c r="Y20" s="57">
        <v>1600</v>
      </c>
      <c r="Z20" s="58"/>
      <c r="AA20" s="57">
        <v>250</v>
      </c>
      <c r="AB20" s="58"/>
      <c r="AC20" s="57"/>
      <c r="AD20" s="58"/>
      <c r="AE20" s="57">
        <f t="shared" si="0"/>
        <v>3800</v>
      </c>
      <c r="AF20" s="3"/>
      <c r="AH20" s="2"/>
      <c r="AI20" s="3"/>
      <c r="AJ20" s="2"/>
      <c r="AK20" s="3"/>
      <c r="AL20" s="2"/>
      <c r="AM20" s="3"/>
      <c r="AN20" s="2"/>
      <c r="AO20" s="3"/>
      <c r="AP20" s="2"/>
      <c r="AQ20" s="3"/>
      <c r="AR20" s="2"/>
      <c r="AS20" s="3"/>
      <c r="AT20" s="2">
        <v>500</v>
      </c>
      <c r="AU20" s="3"/>
      <c r="AV20" s="2">
        <v>550</v>
      </c>
      <c r="AW20" s="3"/>
      <c r="AX20" s="2">
        <v>900</v>
      </c>
      <c r="AY20" s="3"/>
      <c r="AZ20" s="2">
        <v>1600</v>
      </c>
      <c r="BA20" s="3"/>
      <c r="BB20" s="2">
        <v>250</v>
      </c>
      <c r="BC20" s="3"/>
      <c r="BD20" s="2"/>
      <c r="BE20" s="3"/>
      <c r="BF20" s="2">
        <f t="shared" si="1"/>
        <v>3800</v>
      </c>
      <c r="BG20" s="3"/>
      <c r="BH20" s="2">
        <f t="shared" si="2"/>
        <v>3800</v>
      </c>
      <c r="BI20" s="3"/>
      <c r="BJ20" s="2">
        <f t="shared" si="3"/>
        <v>0</v>
      </c>
    </row>
    <row r="21" spans="1:62" x14ac:dyDescent="0.25">
      <c r="A21" s="1"/>
      <c r="B21" s="1"/>
      <c r="C21" s="1"/>
      <c r="D21" s="50"/>
      <c r="E21" s="56"/>
      <c r="F21" s="56" t="s">
        <v>16</v>
      </c>
      <c r="G21" s="57"/>
      <c r="H21" s="58"/>
      <c r="I21" s="57"/>
      <c r="J21" s="58"/>
      <c r="K21" s="57"/>
      <c r="L21" s="58"/>
      <c r="M21" s="57"/>
      <c r="N21" s="58"/>
      <c r="O21" s="57"/>
      <c r="P21" s="58"/>
      <c r="Q21" s="57"/>
      <c r="R21" s="58"/>
      <c r="S21" s="57">
        <v>500</v>
      </c>
      <c r="T21" s="58"/>
      <c r="U21" s="57">
        <v>300</v>
      </c>
      <c r="V21" s="58"/>
      <c r="W21" s="57"/>
      <c r="X21" s="58"/>
      <c r="Y21" s="57">
        <v>400</v>
      </c>
      <c r="Z21" s="58"/>
      <c r="AA21" s="57">
        <v>500</v>
      </c>
      <c r="AB21" s="58"/>
      <c r="AC21" s="57"/>
      <c r="AD21" s="58"/>
      <c r="AE21" s="57">
        <f t="shared" si="0"/>
        <v>1700</v>
      </c>
      <c r="AF21" s="3"/>
      <c r="AH21" s="2"/>
      <c r="AI21" s="3"/>
      <c r="AJ21" s="2"/>
      <c r="AK21" s="3"/>
      <c r="AL21" s="2"/>
      <c r="AM21" s="3"/>
      <c r="AN21" s="2"/>
      <c r="AO21" s="3"/>
      <c r="AP21" s="2"/>
      <c r="AQ21" s="3"/>
      <c r="AR21" s="2"/>
      <c r="AS21" s="3"/>
      <c r="AT21" s="2">
        <v>500</v>
      </c>
      <c r="AU21" s="3"/>
      <c r="AV21" s="2">
        <v>300</v>
      </c>
      <c r="AW21" s="3"/>
      <c r="AX21" s="2"/>
      <c r="AY21" s="3"/>
      <c r="AZ21" s="2">
        <v>400</v>
      </c>
      <c r="BA21" s="3"/>
      <c r="BB21" s="2">
        <v>500</v>
      </c>
      <c r="BC21" s="3"/>
      <c r="BD21" s="2"/>
      <c r="BE21" s="3"/>
      <c r="BF21" s="2">
        <f t="shared" si="1"/>
        <v>1700</v>
      </c>
      <c r="BG21" s="3"/>
      <c r="BH21" s="2">
        <f t="shared" si="2"/>
        <v>1700</v>
      </c>
      <c r="BI21" s="3"/>
      <c r="BJ21" s="2">
        <f t="shared" si="3"/>
        <v>0</v>
      </c>
    </row>
    <row r="22" spans="1:62" x14ac:dyDescent="0.25">
      <c r="A22" s="1"/>
      <c r="B22" s="1"/>
      <c r="C22" s="1"/>
      <c r="D22" s="50"/>
      <c r="E22" s="56"/>
      <c r="F22" s="56" t="s">
        <v>17</v>
      </c>
      <c r="G22" s="57"/>
      <c r="H22" s="58"/>
      <c r="I22" s="57"/>
      <c r="J22" s="58"/>
      <c r="K22" s="57"/>
      <c r="L22" s="58"/>
      <c r="M22" s="57"/>
      <c r="N22" s="58"/>
      <c r="O22" s="57"/>
      <c r="P22" s="58"/>
      <c r="Q22" s="57"/>
      <c r="R22" s="58"/>
      <c r="S22" s="57"/>
      <c r="T22" s="58"/>
      <c r="U22" s="57">
        <v>1200</v>
      </c>
      <c r="V22" s="58"/>
      <c r="W22" s="57">
        <v>200</v>
      </c>
      <c r="X22" s="58"/>
      <c r="Y22" s="57">
        <v>200</v>
      </c>
      <c r="Z22" s="58"/>
      <c r="AA22" s="57"/>
      <c r="AB22" s="58"/>
      <c r="AC22" s="57"/>
      <c r="AD22" s="58"/>
      <c r="AE22" s="57">
        <f t="shared" si="0"/>
        <v>1600</v>
      </c>
      <c r="AF22" s="3"/>
      <c r="AH22" s="2"/>
      <c r="AI22" s="3"/>
      <c r="AJ22" s="2"/>
      <c r="AK22" s="3"/>
      <c r="AL22" s="2"/>
      <c r="AM22" s="3"/>
      <c r="AN22" s="2"/>
      <c r="AO22" s="3"/>
      <c r="AP22" s="2"/>
      <c r="AQ22" s="3"/>
      <c r="AR22" s="2"/>
      <c r="AS22" s="3"/>
      <c r="AT22" s="2"/>
      <c r="AU22" s="3"/>
      <c r="AV22" s="2">
        <v>1200</v>
      </c>
      <c r="AW22" s="3"/>
      <c r="AX22" s="2">
        <v>200</v>
      </c>
      <c r="AY22" s="3"/>
      <c r="AZ22" s="2">
        <v>200</v>
      </c>
      <c r="BA22" s="3"/>
      <c r="BB22" s="2"/>
      <c r="BC22" s="3"/>
      <c r="BD22" s="2"/>
      <c r="BE22" s="3"/>
      <c r="BF22" s="2">
        <f t="shared" si="1"/>
        <v>1600</v>
      </c>
      <c r="BG22" s="3"/>
      <c r="BH22" s="2">
        <f t="shared" si="2"/>
        <v>1600</v>
      </c>
      <c r="BI22" s="3"/>
      <c r="BJ22" s="2">
        <f t="shared" si="3"/>
        <v>0</v>
      </c>
    </row>
    <row r="23" spans="1:62" ht="15.75" thickBot="1" x14ac:dyDescent="0.3">
      <c r="A23" s="1"/>
      <c r="B23" s="1"/>
      <c r="C23" s="1"/>
      <c r="D23" s="50"/>
      <c r="E23" s="56"/>
      <c r="F23" s="56" t="s">
        <v>18</v>
      </c>
      <c r="G23" s="59">
        <v>0</v>
      </c>
      <c r="H23" s="58"/>
      <c r="I23" s="59">
        <v>0</v>
      </c>
      <c r="J23" s="58"/>
      <c r="K23" s="59">
        <v>0</v>
      </c>
      <c r="L23" s="58"/>
      <c r="M23" s="59">
        <v>0</v>
      </c>
      <c r="N23" s="58"/>
      <c r="O23" s="59">
        <v>0</v>
      </c>
      <c r="P23" s="58"/>
      <c r="Q23" s="59">
        <v>1500</v>
      </c>
      <c r="R23" s="58"/>
      <c r="S23" s="59">
        <v>4500</v>
      </c>
      <c r="T23" s="58"/>
      <c r="U23" s="59">
        <v>3600</v>
      </c>
      <c r="V23" s="58"/>
      <c r="W23" s="59">
        <v>11500</v>
      </c>
      <c r="X23" s="58"/>
      <c r="Y23" s="59">
        <v>13600</v>
      </c>
      <c r="Z23" s="58"/>
      <c r="AA23" s="59"/>
      <c r="AB23" s="58"/>
      <c r="AC23" s="59">
        <v>0</v>
      </c>
      <c r="AD23" s="58"/>
      <c r="AE23" s="59">
        <f t="shared" si="0"/>
        <v>34700</v>
      </c>
      <c r="AF23" s="3"/>
      <c r="AH23" s="4">
        <v>0</v>
      </c>
      <c r="AI23" s="3"/>
      <c r="AJ23" s="4">
        <v>0</v>
      </c>
      <c r="AK23" s="3"/>
      <c r="AL23" s="4">
        <v>0</v>
      </c>
      <c r="AM23" s="3"/>
      <c r="AN23" s="4">
        <v>0</v>
      </c>
      <c r="AO23" s="3"/>
      <c r="AP23" s="4">
        <v>0</v>
      </c>
      <c r="AQ23" s="3"/>
      <c r="AR23" s="4">
        <v>1500</v>
      </c>
      <c r="AS23" s="3"/>
      <c r="AT23" s="4">
        <v>4500</v>
      </c>
      <c r="AU23" s="3"/>
      <c r="AV23" s="4">
        <v>3600</v>
      </c>
      <c r="AW23" s="3"/>
      <c r="AX23" s="4">
        <v>11500</v>
      </c>
      <c r="AY23" s="3"/>
      <c r="AZ23" s="4">
        <v>13600</v>
      </c>
      <c r="BA23" s="3"/>
      <c r="BB23" s="4"/>
      <c r="BC23" s="3"/>
      <c r="BD23" s="4">
        <v>0</v>
      </c>
      <c r="BE23" s="3"/>
      <c r="BF23" s="4">
        <f t="shared" si="1"/>
        <v>34700</v>
      </c>
      <c r="BG23" s="3"/>
      <c r="BH23" s="4">
        <f t="shared" si="2"/>
        <v>34700</v>
      </c>
      <c r="BI23" s="3"/>
      <c r="BJ23" s="4">
        <f t="shared" si="3"/>
        <v>0</v>
      </c>
    </row>
    <row r="24" spans="1:62" x14ac:dyDescent="0.25">
      <c r="A24" s="1"/>
      <c r="B24" s="1"/>
      <c r="C24" s="1"/>
      <c r="D24" s="50"/>
      <c r="E24" s="56" t="s">
        <v>19</v>
      </c>
      <c r="F24" s="56"/>
      <c r="G24" s="57">
        <f>ROUND(SUM(G17:G23),5)</f>
        <v>0</v>
      </c>
      <c r="H24" s="58"/>
      <c r="I24" s="57">
        <f>ROUND(SUM(I17:I23),5)</f>
        <v>0</v>
      </c>
      <c r="J24" s="58"/>
      <c r="K24" s="57">
        <f>ROUND(SUM(K17:K23),5)</f>
        <v>0</v>
      </c>
      <c r="L24" s="58"/>
      <c r="M24" s="57">
        <f>ROUND(SUM(M17:M23),5)</f>
        <v>0</v>
      </c>
      <c r="N24" s="58"/>
      <c r="O24" s="57">
        <f>ROUND(SUM(O17:O23),5)</f>
        <v>0</v>
      </c>
      <c r="P24" s="58"/>
      <c r="Q24" s="57">
        <f>ROUND(SUM(Q17:Q23),5)</f>
        <v>1500</v>
      </c>
      <c r="R24" s="58"/>
      <c r="S24" s="57">
        <f>ROUND(SUM(S17:S23),5)</f>
        <v>5645</v>
      </c>
      <c r="T24" s="58"/>
      <c r="U24" s="57">
        <f>ROUND(SUM(U17:U23),5)</f>
        <v>6045</v>
      </c>
      <c r="V24" s="58"/>
      <c r="W24" s="57">
        <f>ROUND(SUM(W17:W23),5)</f>
        <v>14950</v>
      </c>
      <c r="X24" s="58"/>
      <c r="Y24" s="57">
        <f>ROUND(SUM(Y17:Y23),5)</f>
        <v>16795</v>
      </c>
      <c r="Z24" s="58"/>
      <c r="AA24" s="57">
        <f>ROUND(SUM(AA17:AA23),5)</f>
        <v>750</v>
      </c>
      <c r="AB24" s="58"/>
      <c r="AC24" s="57">
        <f>ROUND(SUM(AC17:AC23),5)</f>
        <v>0</v>
      </c>
      <c r="AD24" s="58"/>
      <c r="AE24" s="57">
        <f t="shared" si="0"/>
        <v>45685</v>
      </c>
      <c r="AF24" s="3"/>
      <c r="AH24" s="2">
        <f>ROUND(SUM(AH17:AH23),5)</f>
        <v>0</v>
      </c>
      <c r="AI24" s="3"/>
      <c r="AJ24" s="2">
        <f>ROUND(SUM(AJ17:AJ23),5)</f>
        <v>0</v>
      </c>
      <c r="AK24" s="3"/>
      <c r="AL24" s="2">
        <f>ROUND(SUM(AL17:AL23),5)</f>
        <v>0</v>
      </c>
      <c r="AM24" s="3"/>
      <c r="AN24" s="2">
        <f>ROUND(SUM(AN17:AN23),5)</f>
        <v>150</v>
      </c>
      <c r="AO24" s="3"/>
      <c r="AP24" s="2">
        <f>ROUND(SUM(AP17:AP23),5)</f>
        <v>0</v>
      </c>
      <c r="AQ24" s="3"/>
      <c r="AR24" s="2">
        <f>ROUND(SUM(AR17:AR23),5)</f>
        <v>1500</v>
      </c>
      <c r="AS24" s="3"/>
      <c r="AT24" s="2">
        <f>ROUND(SUM(AT17:AT23),5)</f>
        <v>5645</v>
      </c>
      <c r="AU24" s="3"/>
      <c r="AV24" s="2">
        <f>ROUND(SUM(AV17:AV23),5)</f>
        <v>6045</v>
      </c>
      <c r="AW24" s="3"/>
      <c r="AX24" s="2">
        <f>ROUND(SUM(AX17:AX23),5)</f>
        <v>14950</v>
      </c>
      <c r="AY24" s="3"/>
      <c r="AZ24" s="2">
        <f>ROUND(SUM(AZ17:AZ23),5)</f>
        <v>16795</v>
      </c>
      <c r="BA24" s="3"/>
      <c r="BB24" s="2">
        <f>ROUND(SUM(BB17:BB23),5)</f>
        <v>750</v>
      </c>
      <c r="BC24" s="3"/>
      <c r="BD24" s="2">
        <f>ROUND(SUM(BD17:BD23),5)</f>
        <v>0</v>
      </c>
      <c r="BE24" s="3"/>
      <c r="BF24" s="2">
        <f t="shared" si="1"/>
        <v>45835</v>
      </c>
      <c r="BG24" s="3"/>
      <c r="BH24" s="2">
        <f t="shared" si="2"/>
        <v>45685</v>
      </c>
      <c r="BI24" s="3"/>
      <c r="BJ24" s="2">
        <f t="shared" si="3"/>
        <v>150</v>
      </c>
    </row>
    <row r="25" spans="1:62" x14ac:dyDescent="0.25">
      <c r="A25" s="1"/>
      <c r="B25" s="1"/>
      <c r="C25" s="1"/>
      <c r="D25" s="50"/>
      <c r="E25" s="50" t="s">
        <v>20</v>
      </c>
      <c r="F25" s="50"/>
      <c r="G25" s="51"/>
      <c r="H25" s="52"/>
      <c r="I25" s="51"/>
      <c r="J25" s="52"/>
      <c r="K25" s="51"/>
      <c r="L25" s="52"/>
      <c r="M25" s="51"/>
      <c r="N25" s="52"/>
      <c r="O25" s="51"/>
      <c r="P25" s="52"/>
      <c r="Q25" s="51"/>
      <c r="R25" s="52"/>
      <c r="S25" s="51"/>
      <c r="T25" s="52"/>
      <c r="U25" s="51"/>
      <c r="V25" s="52"/>
      <c r="W25" s="51"/>
      <c r="X25" s="52"/>
      <c r="Y25" s="51"/>
      <c r="Z25" s="52"/>
      <c r="AA25" s="51"/>
      <c r="AB25" s="52"/>
      <c r="AC25" s="51"/>
      <c r="AD25" s="52"/>
      <c r="AE25" s="51"/>
      <c r="AF25" s="3"/>
      <c r="AH25" s="2"/>
      <c r="AI25" s="3"/>
      <c r="AJ25" s="2"/>
      <c r="AK25" s="3"/>
      <c r="AL25" s="2"/>
      <c r="AM25" s="3"/>
      <c r="AN25" s="2"/>
      <c r="AO25" s="3"/>
      <c r="AP25" s="2"/>
      <c r="AQ25" s="3"/>
      <c r="AR25" s="2"/>
      <c r="AS25" s="3"/>
      <c r="AT25" s="2"/>
      <c r="AU25" s="3"/>
      <c r="AV25" s="2"/>
      <c r="AW25" s="3"/>
      <c r="AX25" s="2"/>
      <c r="AY25" s="3"/>
      <c r="AZ25" s="2"/>
      <c r="BA25" s="3"/>
      <c r="BB25" s="2"/>
      <c r="BC25" s="3"/>
      <c r="BD25" s="2"/>
      <c r="BE25" s="3"/>
      <c r="BF25" s="2"/>
      <c r="BG25" s="3"/>
      <c r="BH25" s="2"/>
      <c r="BI25" s="3"/>
      <c r="BJ25" s="2"/>
    </row>
    <row r="26" spans="1:62" x14ac:dyDescent="0.25">
      <c r="A26" s="1"/>
      <c r="B26" s="1"/>
      <c r="C26" s="1"/>
      <c r="D26" s="50"/>
      <c r="E26" s="50"/>
      <c r="F26" s="50" t="s">
        <v>21</v>
      </c>
      <c r="G26" s="51"/>
      <c r="H26" s="52"/>
      <c r="I26" s="51"/>
      <c r="J26" s="52"/>
      <c r="K26" s="51"/>
      <c r="L26" s="52"/>
      <c r="M26" s="51"/>
      <c r="N26" s="52"/>
      <c r="O26" s="51"/>
      <c r="P26" s="52"/>
      <c r="Q26" s="51"/>
      <c r="R26" s="52"/>
      <c r="S26" s="51"/>
      <c r="T26" s="52"/>
      <c r="U26" s="51"/>
      <c r="V26" s="52"/>
      <c r="W26" s="51"/>
      <c r="X26" s="52"/>
      <c r="Y26" s="51">
        <v>1500</v>
      </c>
      <c r="Z26" s="52"/>
      <c r="AA26" s="51">
        <v>5500</v>
      </c>
      <c r="AB26" s="52"/>
      <c r="AC26" s="51">
        <v>2000</v>
      </c>
      <c r="AD26" s="52"/>
      <c r="AE26" s="51">
        <f t="shared" ref="AE26:AE32" si="4">ROUND(G26+I26+K26+M26+O26+Q26+S26+U26+W26+Y26+AA26+AC26,5)</f>
        <v>9000</v>
      </c>
      <c r="AF26" s="3"/>
      <c r="AH26" s="2"/>
      <c r="AI26" s="3"/>
      <c r="AJ26" s="2"/>
      <c r="AK26" s="3"/>
      <c r="AL26" s="2"/>
      <c r="AM26" s="3"/>
      <c r="AN26" s="2"/>
      <c r="AO26" s="3"/>
      <c r="AP26" s="2"/>
      <c r="AQ26" s="3"/>
      <c r="AR26" s="2"/>
      <c r="AS26" s="3"/>
      <c r="AT26" s="2"/>
      <c r="AU26" s="3"/>
      <c r="AV26" s="2"/>
      <c r="AW26" s="3"/>
      <c r="AX26" s="2"/>
      <c r="AY26" s="3"/>
      <c r="AZ26" s="2">
        <v>1500</v>
      </c>
      <c r="BA26" s="3"/>
      <c r="BB26" s="2">
        <v>5500</v>
      </c>
      <c r="BC26" s="3"/>
      <c r="BD26" s="2">
        <v>2000</v>
      </c>
      <c r="BE26" s="3"/>
      <c r="BF26" s="2">
        <f t="shared" ref="BF26:BF32" si="5">ROUND(AH26+AJ26+AL26+AN26+AP26+AR26+AT26+AV26+AX26+AZ26+BB26+BD26,5)</f>
        <v>9000</v>
      </c>
      <c r="BG26" s="3"/>
      <c r="BH26" s="2">
        <f>AE26</f>
        <v>9000</v>
      </c>
      <c r="BI26" s="3"/>
      <c r="BJ26" s="2">
        <f t="shared" ref="BJ26:BJ32" si="6">ROUND((BF26-BH26),5)</f>
        <v>0</v>
      </c>
    </row>
    <row r="27" spans="1:62" x14ac:dyDescent="0.25">
      <c r="A27" s="1"/>
      <c r="B27" s="1"/>
      <c r="C27" s="1"/>
      <c r="D27" s="50"/>
      <c r="E27" s="50"/>
      <c r="F27" s="50" t="s">
        <v>22</v>
      </c>
      <c r="G27" s="51"/>
      <c r="H27" s="52"/>
      <c r="I27" s="51"/>
      <c r="J27" s="52"/>
      <c r="K27" s="51"/>
      <c r="L27" s="52"/>
      <c r="M27" s="51">
        <v>0</v>
      </c>
      <c r="N27" s="52"/>
      <c r="O27" s="51">
        <v>0</v>
      </c>
      <c r="P27" s="52"/>
      <c r="Q27" s="51">
        <v>0</v>
      </c>
      <c r="R27" s="52"/>
      <c r="S27" s="51"/>
      <c r="T27" s="52"/>
      <c r="U27" s="51"/>
      <c r="V27" s="52"/>
      <c r="W27" s="51"/>
      <c r="X27" s="52"/>
      <c r="Y27" s="51"/>
      <c r="Z27" s="52"/>
      <c r="AA27" s="51"/>
      <c r="AB27" s="52"/>
      <c r="AC27" s="51"/>
      <c r="AD27" s="52"/>
      <c r="AE27" s="51">
        <f t="shared" si="4"/>
        <v>0</v>
      </c>
      <c r="AF27" s="3"/>
      <c r="AH27" s="2"/>
      <c r="AI27" s="3"/>
      <c r="AJ27" s="2"/>
      <c r="AK27" s="3"/>
      <c r="AL27" s="2"/>
      <c r="AM27" s="3"/>
      <c r="AN27" s="2">
        <v>0</v>
      </c>
      <c r="AO27" s="3"/>
      <c r="AP27" s="2">
        <v>0</v>
      </c>
      <c r="AQ27" s="3"/>
      <c r="AR27" s="2">
        <v>0</v>
      </c>
      <c r="AS27" s="3"/>
      <c r="AT27" s="2"/>
      <c r="AU27" s="3"/>
      <c r="AV27" s="2"/>
      <c r="AW27" s="3"/>
      <c r="AX27" s="2"/>
      <c r="AY27" s="3"/>
      <c r="AZ27" s="2"/>
      <c r="BA27" s="3"/>
      <c r="BB27" s="2"/>
      <c r="BC27" s="3"/>
      <c r="BD27" s="2"/>
      <c r="BE27" s="3"/>
      <c r="BF27" s="2">
        <f t="shared" si="5"/>
        <v>0</v>
      </c>
      <c r="BG27" s="3"/>
      <c r="BH27" s="2">
        <f>AE27</f>
        <v>0</v>
      </c>
      <c r="BI27" s="3"/>
      <c r="BJ27" s="2">
        <f t="shared" si="6"/>
        <v>0</v>
      </c>
    </row>
    <row r="28" spans="1:62" x14ac:dyDescent="0.25">
      <c r="A28" s="1"/>
      <c r="B28" s="1"/>
      <c r="C28" s="1"/>
      <c r="D28" s="50"/>
      <c r="E28" s="50"/>
      <c r="F28" s="50" t="s">
        <v>23</v>
      </c>
      <c r="G28" s="51">
        <v>3000</v>
      </c>
      <c r="H28" s="52"/>
      <c r="I28" s="51">
        <v>5000</v>
      </c>
      <c r="J28" s="52"/>
      <c r="K28" s="51">
        <v>3000</v>
      </c>
      <c r="L28" s="52"/>
      <c r="M28" s="51"/>
      <c r="N28" s="52"/>
      <c r="O28" s="51"/>
      <c r="P28" s="52"/>
      <c r="Q28" s="51"/>
      <c r="R28" s="52"/>
      <c r="S28" s="51"/>
      <c r="T28" s="52"/>
      <c r="U28" s="51"/>
      <c r="V28" s="52"/>
      <c r="W28" s="51"/>
      <c r="X28" s="52"/>
      <c r="Y28" s="51"/>
      <c r="Z28" s="52"/>
      <c r="AA28" s="51"/>
      <c r="AB28" s="52"/>
      <c r="AC28" s="51"/>
      <c r="AD28" s="52"/>
      <c r="AE28" s="51">
        <f t="shared" si="4"/>
        <v>11000</v>
      </c>
      <c r="AF28" s="3"/>
      <c r="AH28" s="2">
        <v>3000</v>
      </c>
      <c r="AI28" s="3"/>
      <c r="AJ28" s="2">
        <v>12000</v>
      </c>
      <c r="AK28" s="3"/>
      <c r="AL28" s="2">
        <v>4000</v>
      </c>
      <c r="AM28" s="3"/>
      <c r="AN28" s="2"/>
      <c r="AO28" s="3"/>
      <c r="AP28" s="2"/>
      <c r="AQ28" s="3"/>
      <c r="AR28" s="2"/>
      <c r="AS28" s="3"/>
      <c r="AT28" s="2"/>
      <c r="AU28" s="3"/>
      <c r="AV28" s="2"/>
      <c r="AW28" s="3"/>
      <c r="AX28" s="2"/>
      <c r="AY28" s="3"/>
      <c r="AZ28" s="2"/>
      <c r="BA28" s="3"/>
      <c r="BB28" s="2"/>
      <c r="BC28" s="3"/>
      <c r="BD28" s="2"/>
      <c r="BE28" s="3"/>
      <c r="BF28" s="2">
        <f t="shared" si="5"/>
        <v>19000</v>
      </c>
      <c r="BG28" s="3"/>
      <c r="BH28" s="2">
        <f>AE28</f>
        <v>11000</v>
      </c>
      <c r="BI28" s="3"/>
      <c r="BJ28" s="2">
        <f t="shared" si="6"/>
        <v>8000</v>
      </c>
    </row>
    <row r="29" spans="1:62" x14ac:dyDescent="0.25">
      <c r="A29" s="1"/>
      <c r="B29" s="1"/>
      <c r="C29" s="1"/>
      <c r="D29" s="50"/>
      <c r="E29" s="50"/>
      <c r="F29" s="50" t="s">
        <v>156</v>
      </c>
      <c r="G29" s="54"/>
      <c r="H29" s="52"/>
      <c r="I29" s="54"/>
      <c r="J29" s="52"/>
      <c r="K29" s="54"/>
      <c r="L29" s="52"/>
      <c r="M29" s="54"/>
      <c r="N29" s="52"/>
      <c r="O29" s="54"/>
      <c r="P29" s="52"/>
      <c r="Q29" s="54">
        <v>1500</v>
      </c>
      <c r="R29" s="52"/>
      <c r="S29" s="54">
        <v>2000</v>
      </c>
      <c r="T29" s="52"/>
      <c r="U29" s="54">
        <v>3000</v>
      </c>
      <c r="V29" s="52"/>
      <c r="W29" s="54">
        <v>3000</v>
      </c>
      <c r="X29" s="52"/>
      <c r="Y29" s="54"/>
      <c r="Z29" s="52"/>
      <c r="AA29" s="54"/>
      <c r="AB29" s="52"/>
      <c r="AC29" s="54"/>
      <c r="AD29" s="52"/>
      <c r="AE29" s="54">
        <f t="shared" si="4"/>
        <v>9500</v>
      </c>
      <c r="AF29" s="3"/>
      <c r="AH29" s="5"/>
      <c r="AI29" s="3"/>
      <c r="AJ29" s="5"/>
      <c r="AK29" s="3"/>
      <c r="AL29" s="5"/>
      <c r="AM29" s="3"/>
      <c r="AN29" s="5"/>
      <c r="AO29" s="3"/>
      <c r="AP29" s="5"/>
      <c r="AQ29" s="3"/>
      <c r="AR29" s="5">
        <v>1500</v>
      </c>
      <c r="AS29" s="3"/>
      <c r="AT29" s="5">
        <v>2000</v>
      </c>
      <c r="AU29" s="3"/>
      <c r="AV29" s="5">
        <v>10000</v>
      </c>
      <c r="AW29" s="3"/>
      <c r="AX29" s="5">
        <v>3000</v>
      </c>
      <c r="AY29" s="3"/>
      <c r="AZ29" s="5"/>
      <c r="BA29" s="3"/>
      <c r="BB29" s="5"/>
      <c r="BC29" s="3"/>
      <c r="BD29" s="5"/>
      <c r="BE29" s="3"/>
      <c r="BF29" s="5">
        <f t="shared" si="5"/>
        <v>16500</v>
      </c>
      <c r="BG29" s="3"/>
      <c r="BH29" s="5">
        <f>AE29</f>
        <v>9500</v>
      </c>
      <c r="BI29" s="3"/>
      <c r="BJ29" s="5">
        <f t="shared" si="6"/>
        <v>7000</v>
      </c>
    </row>
    <row r="30" spans="1:62" ht="15.75" thickBot="1" x14ac:dyDescent="0.3">
      <c r="A30" s="1"/>
      <c r="B30" s="1"/>
      <c r="C30" s="1"/>
      <c r="D30" s="45"/>
      <c r="E30" s="45"/>
      <c r="F30" s="45" t="s">
        <v>157</v>
      </c>
      <c r="G30" s="41">
        <v>800</v>
      </c>
      <c r="H30" s="40"/>
      <c r="I30" s="41">
        <v>950</v>
      </c>
      <c r="J30" s="40"/>
      <c r="K30" s="41">
        <v>2400</v>
      </c>
      <c r="L30" s="40"/>
      <c r="M30" s="41">
        <v>1500</v>
      </c>
      <c r="N30" s="40"/>
      <c r="O30" s="41">
        <v>1500</v>
      </c>
      <c r="P30" s="40"/>
      <c r="Q30" s="41">
        <v>400</v>
      </c>
      <c r="R30" s="40"/>
      <c r="S30" s="41">
        <v>2000</v>
      </c>
      <c r="T30" s="40"/>
      <c r="U30" s="41">
        <v>1700</v>
      </c>
      <c r="V30" s="40"/>
      <c r="W30" s="41">
        <v>1000</v>
      </c>
      <c r="X30" s="40"/>
      <c r="Y30" s="41">
        <v>1600</v>
      </c>
      <c r="Z30" s="40"/>
      <c r="AA30" s="41">
        <v>550</v>
      </c>
      <c r="AB30" s="40"/>
      <c r="AC30" s="41">
        <v>650</v>
      </c>
      <c r="AD30" s="40"/>
      <c r="AE30" s="41">
        <f>ROUND(G30+I30+K30+M30+O30+Q30+S30+U30+W30+Y30+AA30+AC30,5)</f>
        <v>15050</v>
      </c>
      <c r="AF30" s="3"/>
      <c r="AH30" s="5"/>
      <c r="AI30" s="3"/>
      <c r="AJ30" s="5"/>
      <c r="AK30" s="3"/>
      <c r="AL30" s="5"/>
      <c r="AM30" s="3"/>
      <c r="AN30" s="5"/>
      <c r="AO30" s="3"/>
      <c r="AP30" s="5"/>
      <c r="AQ30" s="3"/>
      <c r="AR30" s="5"/>
      <c r="AS30" s="3"/>
      <c r="AT30" s="5"/>
      <c r="AU30" s="3"/>
      <c r="AV30" s="5"/>
      <c r="AW30" s="3"/>
      <c r="AX30" s="5"/>
      <c r="AY30" s="3"/>
      <c r="AZ30" s="5"/>
      <c r="BA30" s="3"/>
      <c r="BB30" s="5"/>
      <c r="BC30" s="3"/>
      <c r="BD30" s="5"/>
      <c r="BE30" s="3"/>
      <c r="BF30" s="5"/>
      <c r="BG30" s="3"/>
      <c r="BH30" s="5"/>
      <c r="BI30" s="3"/>
      <c r="BJ30" s="5"/>
    </row>
    <row r="31" spans="1:62" ht="15.75" thickBot="1" x14ac:dyDescent="0.3">
      <c r="A31" s="1"/>
      <c r="B31" s="1"/>
      <c r="C31" s="1"/>
      <c r="D31" s="1"/>
      <c r="E31" s="1" t="s">
        <v>25</v>
      </c>
      <c r="F31" s="1"/>
      <c r="G31" s="6">
        <f>ROUND(SUM(G25:G30),5)</f>
        <v>3800</v>
      </c>
      <c r="H31" s="3"/>
      <c r="I31" s="6">
        <f>ROUND(SUM(I25:I30),5)</f>
        <v>5950</v>
      </c>
      <c r="J31" s="3"/>
      <c r="K31" s="6">
        <f>ROUND(SUM(K25:K30),5)</f>
        <v>5400</v>
      </c>
      <c r="L31" s="3"/>
      <c r="M31" s="6">
        <f>ROUND(SUM(M25:M30),5)</f>
        <v>1500</v>
      </c>
      <c r="N31" s="3"/>
      <c r="O31" s="6">
        <f>ROUND(SUM(O25:O30),5)</f>
        <v>1500</v>
      </c>
      <c r="P31" s="3"/>
      <c r="Q31" s="6">
        <f>ROUND(SUM(Q25:Q30),5)</f>
        <v>1900</v>
      </c>
      <c r="R31" s="3"/>
      <c r="S31" s="6">
        <f>ROUND(SUM(S25:S30),5)</f>
        <v>4000</v>
      </c>
      <c r="T31" s="3"/>
      <c r="U31" s="6">
        <f>ROUND(SUM(U25:U30),5)</f>
        <v>4700</v>
      </c>
      <c r="V31" s="3"/>
      <c r="W31" s="6">
        <f>ROUND(SUM(W25:W30),5)</f>
        <v>4000</v>
      </c>
      <c r="X31" s="3"/>
      <c r="Y31" s="6">
        <f>ROUND(SUM(Y25:Y30),5)</f>
        <v>3100</v>
      </c>
      <c r="Z31" s="3"/>
      <c r="AA31" s="6">
        <f>ROUND(SUM(AA25:AA30),5)</f>
        <v>6050</v>
      </c>
      <c r="AB31" s="3"/>
      <c r="AC31" s="6">
        <f>ROUND(SUM(AC25:AC30),5)</f>
        <v>2650</v>
      </c>
      <c r="AD31" s="3"/>
      <c r="AE31" s="6">
        <f>ROUND(SUM(AE25:AE30),5)</f>
        <v>44550</v>
      </c>
      <c r="AF31" s="3"/>
      <c r="AH31" s="6">
        <f>ROUND(SUM(AH25:AH29),5)</f>
        <v>3000</v>
      </c>
      <c r="AI31" s="3"/>
      <c r="AJ31" s="6">
        <f>ROUND(SUM(AJ25:AJ29),5)</f>
        <v>12000</v>
      </c>
      <c r="AK31" s="3"/>
      <c r="AL31" s="6">
        <f>ROUND(SUM(AL25:AL29),5)</f>
        <v>4000</v>
      </c>
      <c r="AM31" s="3"/>
      <c r="AN31" s="6">
        <f>ROUND(SUM(AN25:AN29),5)</f>
        <v>0</v>
      </c>
      <c r="AO31" s="3"/>
      <c r="AP31" s="6">
        <f>ROUND(SUM(AP25:AP29),5)</f>
        <v>0</v>
      </c>
      <c r="AQ31" s="3"/>
      <c r="AR31" s="6">
        <f>ROUND(SUM(AR25:AR29),5)</f>
        <v>1500</v>
      </c>
      <c r="AS31" s="3"/>
      <c r="AT31" s="6">
        <f>ROUND(SUM(AT25:AT29),5)</f>
        <v>2000</v>
      </c>
      <c r="AU31" s="3"/>
      <c r="AV31" s="6">
        <f>ROUND(SUM(AV25:AV29),5)</f>
        <v>10000</v>
      </c>
      <c r="AW31" s="3"/>
      <c r="AX31" s="6">
        <f>ROUND(SUM(AX25:AX29),5)</f>
        <v>3000</v>
      </c>
      <c r="AY31" s="3"/>
      <c r="AZ31" s="6">
        <f>ROUND(SUM(AZ25:AZ29),5)</f>
        <v>1500</v>
      </c>
      <c r="BA31" s="3"/>
      <c r="BB31" s="6">
        <f>ROUND(SUM(BB25:BB29),5)</f>
        <v>5500</v>
      </c>
      <c r="BC31" s="3"/>
      <c r="BD31" s="6">
        <f>ROUND(SUM(BD25:BD29),5)</f>
        <v>2000</v>
      </c>
      <c r="BE31" s="3"/>
      <c r="BF31" s="6">
        <f t="shared" si="5"/>
        <v>44500</v>
      </c>
      <c r="BG31" s="3"/>
      <c r="BH31" s="6">
        <f>AE31</f>
        <v>44550</v>
      </c>
      <c r="BI31" s="3"/>
      <c r="BJ31" s="6">
        <f t="shared" si="6"/>
        <v>-50</v>
      </c>
    </row>
    <row r="32" spans="1:62" x14ac:dyDescent="0.25">
      <c r="A32" s="1"/>
      <c r="B32" s="1"/>
      <c r="C32" s="1"/>
      <c r="D32" s="1" t="s">
        <v>26</v>
      </c>
      <c r="E32" s="1"/>
      <c r="F32" s="1"/>
      <c r="G32" s="2">
        <f>ROUND(G16+G24+G31,5)</f>
        <v>3800</v>
      </c>
      <c r="H32" s="3"/>
      <c r="I32" s="2">
        <f>ROUND(I16+I24+I31,5)</f>
        <v>5950</v>
      </c>
      <c r="J32" s="3"/>
      <c r="K32" s="2">
        <f>ROUND(K16+K24+K31,5)</f>
        <v>5400</v>
      </c>
      <c r="L32" s="3"/>
      <c r="M32" s="2">
        <f>ROUND(M16+M24+M31,5)</f>
        <v>1500</v>
      </c>
      <c r="N32" s="3"/>
      <c r="O32" s="2">
        <f>ROUND(O16+O24+O31,5)</f>
        <v>1500</v>
      </c>
      <c r="P32" s="3"/>
      <c r="Q32" s="2">
        <f>ROUND(Q16+Q24+Q31,5)</f>
        <v>3400</v>
      </c>
      <c r="R32" s="3"/>
      <c r="S32" s="2">
        <f>ROUND(S16+S24+S31,5)</f>
        <v>9645</v>
      </c>
      <c r="T32" s="3"/>
      <c r="U32" s="2">
        <f>ROUND(U16+U24+U31,5)</f>
        <v>10745</v>
      </c>
      <c r="V32" s="3"/>
      <c r="W32" s="2">
        <f>ROUND(W16+W24+W31,5)</f>
        <v>18950</v>
      </c>
      <c r="X32" s="3"/>
      <c r="Y32" s="2">
        <f>ROUND(Y16+Y24+Y31,5)</f>
        <v>19895</v>
      </c>
      <c r="Z32" s="3"/>
      <c r="AA32" s="2">
        <f>ROUND(AA16+AA24+AA31,5)</f>
        <v>6800</v>
      </c>
      <c r="AB32" s="3"/>
      <c r="AC32" s="2">
        <f>ROUND(AC16+AC24+AC31,5)</f>
        <v>2650</v>
      </c>
      <c r="AD32" s="3"/>
      <c r="AE32" s="2">
        <f t="shared" si="4"/>
        <v>90235</v>
      </c>
      <c r="AF32" s="3"/>
      <c r="AH32" s="2">
        <f>ROUND(AH16+AH24+AH31,5)</f>
        <v>3000</v>
      </c>
      <c r="AI32" s="3"/>
      <c r="AJ32" s="2">
        <f>ROUND(AJ16+AJ24+AJ31,5)</f>
        <v>12000</v>
      </c>
      <c r="AK32" s="3"/>
      <c r="AL32" s="2">
        <f>ROUND(AL16+AL24+AL31,5)</f>
        <v>4000</v>
      </c>
      <c r="AM32" s="3"/>
      <c r="AN32" s="2">
        <f>ROUND(AN16+AN24+AN31,5)</f>
        <v>150</v>
      </c>
      <c r="AO32" s="3"/>
      <c r="AP32" s="2">
        <f>ROUND(AP16+AP24+AP31,5)</f>
        <v>0</v>
      </c>
      <c r="AQ32" s="3"/>
      <c r="AR32" s="2">
        <f>ROUND(AR16+AR24+AR31,5)</f>
        <v>3000</v>
      </c>
      <c r="AS32" s="3"/>
      <c r="AT32" s="2">
        <f>ROUND(AT16+AT24+AT31,5)</f>
        <v>7645</v>
      </c>
      <c r="AU32" s="3"/>
      <c r="AV32" s="2">
        <f>ROUND(AV16+AV24+AV31,5)</f>
        <v>16045</v>
      </c>
      <c r="AW32" s="3"/>
      <c r="AX32" s="2">
        <f>ROUND(AX16+AX24+AX31,5)</f>
        <v>17950</v>
      </c>
      <c r="AY32" s="3"/>
      <c r="AZ32" s="2">
        <f>ROUND(AZ16+AZ24+AZ31,5)</f>
        <v>18295</v>
      </c>
      <c r="BA32" s="3"/>
      <c r="BB32" s="2">
        <f>ROUND(BB16+BB24+BB31,5)</f>
        <v>6250</v>
      </c>
      <c r="BC32" s="3"/>
      <c r="BD32" s="2">
        <f>ROUND(BD16+BD24+BD31,5)</f>
        <v>2000</v>
      </c>
      <c r="BE32" s="3"/>
      <c r="BF32" s="2">
        <f t="shared" si="5"/>
        <v>90335</v>
      </c>
      <c r="BG32" s="3"/>
      <c r="BH32" s="2">
        <f>AE32</f>
        <v>90235</v>
      </c>
      <c r="BI32" s="3"/>
      <c r="BJ32" s="2">
        <f t="shared" si="6"/>
        <v>100</v>
      </c>
    </row>
    <row r="33" spans="1:62" x14ac:dyDescent="0.25">
      <c r="A33" s="1"/>
      <c r="B33" s="1"/>
      <c r="C33" s="1"/>
      <c r="D33" s="1" t="s">
        <v>158</v>
      </c>
      <c r="E33" s="1"/>
      <c r="F33" s="1"/>
      <c r="G33" s="2"/>
      <c r="H33" s="3"/>
      <c r="I33" s="2"/>
      <c r="J33" s="3"/>
      <c r="K33" s="2"/>
      <c r="L33" s="3"/>
      <c r="M33" s="2"/>
      <c r="N33" s="3"/>
      <c r="O33" s="2"/>
      <c r="P33" s="3"/>
      <c r="Q33" s="2"/>
      <c r="R33" s="3"/>
      <c r="S33" s="2"/>
      <c r="T33" s="3"/>
      <c r="U33" s="2"/>
      <c r="V33" s="3"/>
      <c r="W33" s="2"/>
      <c r="X33" s="3"/>
      <c r="Y33" s="2"/>
      <c r="Z33" s="3"/>
      <c r="AA33" s="2"/>
      <c r="AB33" s="3"/>
      <c r="AC33" s="2"/>
      <c r="AD33" s="3"/>
      <c r="AE33" s="2"/>
      <c r="AF33" s="3"/>
      <c r="AH33" s="2"/>
      <c r="AI33" s="3"/>
      <c r="AJ33" s="2"/>
      <c r="AK33" s="3"/>
      <c r="AL33" s="2"/>
      <c r="AM33" s="3"/>
      <c r="AN33" s="2"/>
      <c r="AO33" s="3"/>
      <c r="AP33" s="2"/>
      <c r="AQ33" s="3"/>
      <c r="AR33" s="2"/>
      <c r="AS33" s="3"/>
      <c r="AT33" s="2"/>
      <c r="AU33" s="3"/>
      <c r="AV33" s="2"/>
      <c r="AW33" s="3"/>
      <c r="AX33" s="2"/>
      <c r="AY33" s="3"/>
      <c r="AZ33" s="2"/>
      <c r="BA33" s="3"/>
      <c r="BB33" s="2"/>
      <c r="BC33" s="3"/>
      <c r="BD33" s="2"/>
      <c r="BE33" s="3"/>
      <c r="BF33" s="2"/>
      <c r="BG33" s="3"/>
      <c r="BH33" s="2"/>
      <c r="BI33" s="3"/>
      <c r="BJ33" s="2"/>
    </row>
    <row r="34" spans="1:62" x14ac:dyDescent="0.25">
      <c r="A34" s="1"/>
      <c r="B34" s="1"/>
      <c r="C34" s="1"/>
      <c r="D34" s="1"/>
      <c r="E34" s="1" t="s">
        <v>27</v>
      </c>
      <c r="F34" s="1"/>
      <c r="G34" s="2"/>
      <c r="H34" s="3"/>
      <c r="I34" s="2"/>
      <c r="J34" s="3"/>
      <c r="K34" s="2"/>
      <c r="L34" s="3"/>
      <c r="M34" s="2"/>
      <c r="N34" s="3"/>
      <c r="O34" s="2"/>
      <c r="P34" s="3"/>
      <c r="Q34" s="2"/>
      <c r="R34" s="3"/>
      <c r="S34" s="2"/>
      <c r="T34" s="3"/>
      <c r="U34" s="2"/>
      <c r="V34" s="3"/>
      <c r="W34" s="2"/>
      <c r="X34" s="3"/>
      <c r="Y34" s="2"/>
      <c r="Z34" s="3"/>
      <c r="AA34" s="2"/>
      <c r="AB34" s="3"/>
      <c r="AC34" s="2"/>
      <c r="AD34" s="3"/>
      <c r="AE34" s="2">
        <f t="shared" ref="AE34:AE40" si="7">ROUND(G34+I34+K34+M34+O34+Q34+S34+U34+W34+Y34+AA34+AC34,5)</f>
        <v>0</v>
      </c>
      <c r="AF34" s="3"/>
      <c r="AH34" s="2"/>
      <c r="AI34" s="3"/>
      <c r="AJ34" s="2"/>
      <c r="AK34" s="3"/>
      <c r="AL34" s="2"/>
      <c r="AM34" s="3"/>
      <c r="AN34" s="2"/>
      <c r="AO34" s="3"/>
      <c r="AP34" s="2"/>
      <c r="AQ34" s="3"/>
      <c r="AR34" s="2"/>
      <c r="AS34" s="3"/>
      <c r="AT34" s="2"/>
      <c r="AU34" s="3"/>
      <c r="AV34" s="2"/>
      <c r="AW34" s="3"/>
      <c r="AX34" s="2"/>
      <c r="AY34" s="3"/>
      <c r="AZ34" s="2"/>
      <c r="BA34" s="3"/>
      <c r="BB34" s="2"/>
      <c r="BC34" s="3"/>
      <c r="BD34" s="2"/>
      <c r="BE34" s="3"/>
      <c r="BF34" s="2">
        <f t="shared" ref="BF34:BF40" si="8">ROUND(AH34+AJ34+AL34+AN34+AP34+AR34+AT34+AV34+AX34+AZ34+BB34+BD34,5)</f>
        <v>0</v>
      </c>
      <c r="BG34" s="3"/>
      <c r="BH34" s="2">
        <f t="shared" ref="BH34:BH40" si="9">AE34</f>
        <v>0</v>
      </c>
      <c r="BI34" s="3"/>
      <c r="BJ34" s="2">
        <f>ROUND((BF34-BH34),5)</f>
        <v>0</v>
      </c>
    </row>
    <row r="35" spans="1:62" x14ac:dyDescent="0.25">
      <c r="A35" s="1"/>
      <c r="B35" s="1"/>
      <c r="C35" s="1"/>
      <c r="D35" s="1"/>
      <c r="E35" s="1" t="s">
        <v>28</v>
      </c>
      <c r="F35" s="1"/>
      <c r="G35" s="2"/>
      <c r="H35" s="3"/>
      <c r="I35" s="2"/>
      <c r="J35" s="3"/>
      <c r="K35" s="2"/>
      <c r="L35" s="3"/>
      <c r="M35" s="2"/>
      <c r="N35" s="3"/>
      <c r="O35" s="2"/>
      <c r="P35" s="3"/>
      <c r="Q35" s="2"/>
      <c r="R35" s="3"/>
      <c r="S35" s="2"/>
      <c r="T35" s="3"/>
      <c r="U35" s="2"/>
      <c r="V35" s="3"/>
      <c r="W35" s="2"/>
      <c r="X35" s="3"/>
      <c r="Y35" s="2"/>
      <c r="Z35" s="3"/>
      <c r="AA35" s="2"/>
      <c r="AB35" s="3"/>
      <c r="AC35" s="2"/>
      <c r="AD35" s="3"/>
      <c r="AE35" s="2">
        <f t="shared" si="7"/>
        <v>0</v>
      </c>
      <c r="AF35" s="3"/>
      <c r="AH35" s="2"/>
      <c r="AI35" s="3"/>
      <c r="AJ35" s="2"/>
      <c r="AK35" s="3"/>
      <c r="AL35" s="2"/>
      <c r="AM35" s="3"/>
      <c r="AN35" s="2"/>
      <c r="AO35" s="3"/>
      <c r="AP35" s="2"/>
      <c r="AQ35" s="3"/>
      <c r="AR35" s="2"/>
      <c r="AS35" s="3"/>
      <c r="AT35" s="2"/>
      <c r="AU35" s="3"/>
      <c r="AV35" s="2"/>
      <c r="AW35" s="3"/>
      <c r="AX35" s="2"/>
      <c r="AY35" s="3"/>
      <c r="AZ35" s="2"/>
      <c r="BA35" s="3"/>
      <c r="BB35" s="2"/>
      <c r="BC35" s="3"/>
      <c r="BD35" s="2"/>
      <c r="BE35" s="3"/>
      <c r="BF35" s="2">
        <f t="shared" si="8"/>
        <v>0</v>
      </c>
      <c r="BG35" s="3"/>
      <c r="BH35" s="2">
        <f t="shared" si="9"/>
        <v>0</v>
      </c>
      <c r="BI35" s="3"/>
      <c r="BJ35" s="2">
        <f>ROUND((BF35-BH35),5)</f>
        <v>0</v>
      </c>
    </row>
    <row r="36" spans="1:62" x14ac:dyDescent="0.25">
      <c r="A36" s="1"/>
      <c r="B36" s="1"/>
      <c r="C36" s="1"/>
      <c r="D36" s="1"/>
      <c r="E36" s="1" t="s">
        <v>29</v>
      </c>
      <c r="F36" s="1"/>
      <c r="G36" s="2"/>
      <c r="H36" s="3"/>
      <c r="I36" s="2"/>
      <c r="J36" s="3"/>
      <c r="K36" s="2"/>
      <c r="L36" s="3"/>
      <c r="M36" s="2"/>
      <c r="N36" s="3"/>
      <c r="O36" s="2"/>
      <c r="P36" s="3"/>
      <c r="Q36" s="2"/>
      <c r="R36" s="3"/>
      <c r="S36" s="2"/>
      <c r="T36" s="3"/>
      <c r="U36" s="2"/>
      <c r="V36" s="3"/>
      <c r="W36" s="2"/>
      <c r="X36" s="3"/>
      <c r="Y36" s="2"/>
      <c r="Z36" s="3"/>
      <c r="AA36" s="2"/>
      <c r="AB36" s="3"/>
      <c r="AC36" s="2"/>
      <c r="AD36" s="3"/>
      <c r="AE36" s="2">
        <f t="shared" si="7"/>
        <v>0</v>
      </c>
      <c r="AF36" s="3"/>
      <c r="AH36" s="2"/>
      <c r="AI36" s="3"/>
      <c r="AJ36" s="2"/>
      <c r="AK36" s="3"/>
      <c r="AL36" s="2"/>
      <c r="AM36" s="3"/>
      <c r="AN36" s="2"/>
      <c r="AO36" s="3"/>
      <c r="AP36" s="2"/>
      <c r="AQ36" s="3"/>
      <c r="AR36" s="2"/>
      <c r="AS36" s="3"/>
      <c r="AT36" s="2"/>
      <c r="AU36" s="3"/>
      <c r="AV36" s="2"/>
      <c r="AW36" s="3"/>
      <c r="AX36" s="2"/>
      <c r="AY36" s="3"/>
      <c r="AZ36" s="2"/>
      <c r="BA36" s="3"/>
      <c r="BB36" s="2"/>
      <c r="BC36" s="3"/>
      <c r="BD36" s="2"/>
      <c r="BE36" s="3"/>
      <c r="BF36" s="2">
        <f t="shared" si="8"/>
        <v>0</v>
      </c>
      <c r="BG36" s="3"/>
      <c r="BH36" s="2">
        <f t="shared" si="9"/>
        <v>0</v>
      </c>
      <c r="BI36" s="3"/>
      <c r="BJ36" s="2"/>
    </row>
    <row r="37" spans="1:62" ht="15.75" thickBot="1" x14ac:dyDescent="0.3">
      <c r="A37" s="1"/>
      <c r="B37" s="1"/>
      <c r="C37" s="1"/>
      <c r="D37" s="1"/>
      <c r="E37" s="1" t="s">
        <v>30</v>
      </c>
      <c r="F37" s="1"/>
      <c r="G37" s="53">
        <v>275000</v>
      </c>
      <c r="H37" s="52"/>
      <c r="I37" s="53">
        <v>65000</v>
      </c>
      <c r="J37" s="52"/>
      <c r="K37" s="53">
        <v>2500</v>
      </c>
      <c r="L37" s="52"/>
      <c r="M37" s="53">
        <v>100000</v>
      </c>
      <c r="N37" s="52"/>
      <c r="O37" s="53">
        <v>14000</v>
      </c>
      <c r="P37" s="52"/>
      <c r="Q37" s="53">
        <v>12000</v>
      </c>
      <c r="R37" s="52"/>
      <c r="S37" s="53">
        <v>10000</v>
      </c>
      <c r="T37" s="52"/>
      <c r="U37" s="53">
        <v>9000</v>
      </c>
      <c r="V37" s="52"/>
      <c r="W37" s="53"/>
      <c r="X37" s="52"/>
      <c r="Y37" s="53">
        <v>3500</v>
      </c>
      <c r="Z37" s="52"/>
      <c r="AA37" s="53">
        <v>1750</v>
      </c>
      <c r="AB37" s="52"/>
      <c r="AC37" s="53"/>
      <c r="AD37" s="52"/>
      <c r="AE37" s="53">
        <f t="shared" si="7"/>
        <v>492750</v>
      </c>
      <c r="AF37" s="3"/>
      <c r="AH37" s="4">
        <v>323000</v>
      </c>
      <c r="AI37" s="3"/>
      <c r="AJ37" s="4">
        <v>68750</v>
      </c>
      <c r="AK37" s="3"/>
      <c r="AL37" s="4">
        <v>3500</v>
      </c>
      <c r="AM37" s="3"/>
      <c r="AN37" s="4">
        <v>100000</v>
      </c>
      <c r="AO37" s="3"/>
      <c r="AP37" s="4">
        <v>14000</v>
      </c>
      <c r="AQ37" s="3"/>
      <c r="AR37" s="4">
        <v>14000</v>
      </c>
      <c r="AS37" s="3"/>
      <c r="AT37" s="4">
        <v>11000</v>
      </c>
      <c r="AU37" s="3"/>
      <c r="AV37" s="4">
        <v>9000</v>
      </c>
      <c r="AW37" s="3"/>
      <c r="AX37" s="4"/>
      <c r="AY37" s="3"/>
      <c r="AZ37" s="4">
        <v>3500</v>
      </c>
      <c r="BA37" s="3"/>
      <c r="BB37" s="4">
        <v>1750</v>
      </c>
      <c r="BC37" s="3"/>
      <c r="BD37" s="4"/>
      <c r="BE37" s="3"/>
      <c r="BF37" s="4">
        <f t="shared" si="8"/>
        <v>548500</v>
      </c>
      <c r="BG37" s="3"/>
      <c r="BH37" s="4">
        <f t="shared" si="9"/>
        <v>492750</v>
      </c>
      <c r="BI37" s="3"/>
      <c r="BJ37" s="4">
        <f>ROUND((BF37-BH37),5)</f>
        <v>55750</v>
      </c>
    </row>
    <row r="38" spans="1:62" x14ac:dyDescent="0.25">
      <c r="A38" s="1"/>
      <c r="B38" s="1"/>
      <c r="C38" s="1"/>
      <c r="D38" s="1" t="s">
        <v>31</v>
      </c>
      <c r="E38" s="1"/>
      <c r="F38" s="1"/>
      <c r="G38" s="2">
        <f>ROUND(SUM(G33:G37),5)</f>
        <v>275000</v>
      </c>
      <c r="H38" s="3"/>
      <c r="I38" s="2">
        <f>ROUND(SUM(I33:I37),5)</f>
        <v>65000</v>
      </c>
      <c r="J38" s="3"/>
      <c r="K38" s="2">
        <f>ROUND(SUM(K33:K37),5)</f>
        <v>2500</v>
      </c>
      <c r="L38" s="3"/>
      <c r="M38" s="2">
        <f>ROUND(SUM(M33:M37),5)</f>
        <v>100000</v>
      </c>
      <c r="N38" s="3"/>
      <c r="O38" s="2">
        <f>ROUND(SUM(O33:O37),5)</f>
        <v>14000</v>
      </c>
      <c r="P38" s="3"/>
      <c r="Q38" s="2">
        <f>ROUND(SUM(Q33:Q37),5)</f>
        <v>12000</v>
      </c>
      <c r="R38" s="3"/>
      <c r="S38" s="2">
        <f>ROUND(SUM(S33:S37),5)</f>
        <v>10000</v>
      </c>
      <c r="T38" s="3"/>
      <c r="U38" s="2">
        <f>ROUND(SUM(U33:U37),5)</f>
        <v>9000</v>
      </c>
      <c r="V38" s="3"/>
      <c r="W38" s="2">
        <f>ROUND(SUM(W33:W37),5)</f>
        <v>0</v>
      </c>
      <c r="X38" s="3"/>
      <c r="Y38" s="2">
        <f>ROUND(SUM(Y33:Y37),5)</f>
        <v>3500</v>
      </c>
      <c r="Z38" s="3"/>
      <c r="AA38" s="2">
        <f>ROUND(SUM(AA33:AA37),5)</f>
        <v>1750</v>
      </c>
      <c r="AB38" s="3"/>
      <c r="AC38" s="2">
        <f>ROUND(SUM(AC33:AC37),5)</f>
        <v>0</v>
      </c>
      <c r="AD38" s="3"/>
      <c r="AE38" s="2">
        <f t="shared" si="7"/>
        <v>492750</v>
      </c>
      <c r="AF38" s="3"/>
      <c r="AH38" s="2">
        <f>ROUND(SUM(AH33:AH37),5)</f>
        <v>323000</v>
      </c>
      <c r="AI38" s="3"/>
      <c r="AJ38" s="2">
        <f>ROUND(SUM(AJ33:AJ37),5)</f>
        <v>68750</v>
      </c>
      <c r="AK38" s="3"/>
      <c r="AL38" s="2">
        <f>ROUND(SUM(AL33:AL37),5)</f>
        <v>3500</v>
      </c>
      <c r="AM38" s="3"/>
      <c r="AN38" s="2">
        <f>ROUND(SUM(AN33:AN37),5)</f>
        <v>100000</v>
      </c>
      <c r="AO38" s="3"/>
      <c r="AP38" s="2">
        <f>ROUND(SUM(AP33:AP37),5)</f>
        <v>14000</v>
      </c>
      <c r="AQ38" s="3"/>
      <c r="AR38" s="2">
        <f>ROUND(SUM(AR33:AR37),5)</f>
        <v>14000</v>
      </c>
      <c r="AS38" s="3"/>
      <c r="AT38" s="2">
        <f>ROUND(SUM(AT33:AT37),5)</f>
        <v>11000</v>
      </c>
      <c r="AU38" s="3"/>
      <c r="AV38" s="2">
        <f>ROUND(SUM(AV33:AV37),5)</f>
        <v>9000</v>
      </c>
      <c r="AW38" s="3"/>
      <c r="AX38" s="2">
        <f>ROUND(SUM(AX33:AX37),5)</f>
        <v>0</v>
      </c>
      <c r="AY38" s="3"/>
      <c r="AZ38" s="2">
        <f>ROUND(SUM(AZ33:AZ37),5)</f>
        <v>3500</v>
      </c>
      <c r="BA38" s="3"/>
      <c r="BB38" s="2">
        <f>ROUND(SUM(BB33:BB37),5)</f>
        <v>1750</v>
      </c>
      <c r="BC38" s="3"/>
      <c r="BD38" s="2">
        <f>ROUND(SUM(BD33:BD37),5)</f>
        <v>0</v>
      </c>
      <c r="BE38" s="3"/>
      <c r="BF38" s="2">
        <f t="shared" si="8"/>
        <v>548500</v>
      </c>
      <c r="BG38" s="3"/>
      <c r="BH38" s="2">
        <f t="shared" si="9"/>
        <v>492750</v>
      </c>
      <c r="BI38" s="3"/>
      <c r="BJ38" s="2">
        <f>ROUND((BF38-BH38),5)</f>
        <v>55750</v>
      </c>
    </row>
    <row r="39" spans="1:62" ht="15.75" thickBot="1" x14ac:dyDescent="0.3">
      <c r="A39" s="1"/>
      <c r="B39" s="1"/>
      <c r="C39" s="1"/>
      <c r="D39" s="46" t="s">
        <v>32</v>
      </c>
      <c r="E39" s="46"/>
      <c r="F39" s="46"/>
      <c r="G39" s="47"/>
      <c r="H39" s="48"/>
      <c r="I39" s="47"/>
      <c r="J39" s="48"/>
      <c r="K39" s="47"/>
      <c r="L39" s="48"/>
      <c r="M39" s="47">
        <v>100</v>
      </c>
      <c r="N39" s="48"/>
      <c r="O39" s="47">
        <v>300</v>
      </c>
      <c r="P39" s="48"/>
      <c r="Q39" s="47"/>
      <c r="R39" s="48"/>
      <c r="S39" s="47">
        <v>200</v>
      </c>
      <c r="T39" s="48"/>
      <c r="U39" s="47"/>
      <c r="V39" s="48"/>
      <c r="W39" s="47">
        <v>100</v>
      </c>
      <c r="X39" s="48"/>
      <c r="Y39" s="47"/>
      <c r="Z39" s="48"/>
      <c r="AA39" s="47"/>
      <c r="AB39" s="48"/>
      <c r="AC39" s="47"/>
      <c r="AD39" s="48"/>
      <c r="AE39" s="47">
        <f t="shared" si="7"/>
        <v>700</v>
      </c>
      <c r="AF39" s="3"/>
      <c r="AH39" s="4"/>
      <c r="AI39" s="3"/>
      <c r="AJ39" s="4"/>
      <c r="AK39" s="3"/>
      <c r="AL39" s="4"/>
      <c r="AM39" s="3"/>
      <c r="AN39" s="4">
        <v>100</v>
      </c>
      <c r="AO39" s="3"/>
      <c r="AP39" s="4">
        <v>300</v>
      </c>
      <c r="AQ39" s="3"/>
      <c r="AR39" s="4"/>
      <c r="AS39" s="3"/>
      <c r="AT39" s="4">
        <v>200</v>
      </c>
      <c r="AU39" s="3"/>
      <c r="AV39" s="4"/>
      <c r="AW39" s="3"/>
      <c r="AX39" s="4">
        <v>100</v>
      </c>
      <c r="AY39" s="3"/>
      <c r="AZ39" s="4"/>
      <c r="BA39" s="3"/>
      <c r="BB39" s="4"/>
      <c r="BC39" s="3"/>
      <c r="BD39" s="4"/>
      <c r="BE39" s="3"/>
      <c r="BF39" s="4">
        <f t="shared" si="8"/>
        <v>700</v>
      </c>
      <c r="BG39" s="3"/>
      <c r="BH39" s="4">
        <f t="shared" si="9"/>
        <v>700</v>
      </c>
      <c r="BI39" s="3"/>
      <c r="BJ39" s="4">
        <f>ROUND((BF39-BH39),5)</f>
        <v>0</v>
      </c>
    </row>
    <row r="40" spans="1:62" x14ac:dyDescent="0.25">
      <c r="A40" s="1"/>
      <c r="B40" s="1"/>
      <c r="C40" s="1" t="s">
        <v>9</v>
      </c>
      <c r="D40" s="1"/>
      <c r="E40" s="1"/>
      <c r="F40" s="1"/>
      <c r="G40" s="2">
        <f>ROUND(G4+G8+SUM(G14:G15)+G32+SUM(G38:G39),5)</f>
        <v>280850</v>
      </c>
      <c r="H40" s="3"/>
      <c r="I40" s="2">
        <f>ROUND(I4+I8+SUM(I14:I15)+I32+SUM(I38:I39),5)</f>
        <v>75550</v>
      </c>
      <c r="J40" s="3"/>
      <c r="K40" s="2">
        <f>ROUND(K4+K8+SUM(K14:K15)+K32+SUM(K38:K39),5)</f>
        <v>15300</v>
      </c>
      <c r="L40" s="3"/>
      <c r="M40" s="2">
        <f>ROUND(M4+M8+SUM(M14:M15)+M32+SUM(M38:M39),5)</f>
        <v>122200</v>
      </c>
      <c r="N40" s="3"/>
      <c r="O40" s="2">
        <f>ROUND(O4+O8+SUM(O14:O15)+O32+SUM(O38:O39),5)</f>
        <v>31450</v>
      </c>
      <c r="P40" s="3"/>
      <c r="Q40" s="2">
        <f>ROUND(Q4+Q8+SUM(Q14:Q15)+Q32+SUM(Q38:Q39),5)</f>
        <v>27400</v>
      </c>
      <c r="R40" s="3"/>
      <c r="S40" s="2">
        <f>ROUND(S4+S8+SUM(S14:S15)+S32+SUM(S38:S39),5)</f>
        <v>48345</v>
      </c>
      <c r="T40" s="3"/>
      <c r="U40" s="2">
        <f>ROUND(U4+U8+SUM(U14:U15)+U32+SUM(U38:U39),5)</f>
        <v>21845</v>
      </c>
      <c r="V40" s="3"/>
      <c r="W40" s="2">
        <f>ROUND(W4+W8+SUM(W14:W15)+W32+SUM(W38:W39),5)</f>
        <v>19520</v>
      </c>
      <c r="X40" s="3"/>
      <c r="Y40" s="2">
        <f>ROUND(Y4+Y8+SUM(Y14:Y15)+Y32+SUM(Y38:Y39),5)</f>
        <v>23945</v>
      </c>
      <c r="Z40" s="3"/>
      <c r="AA40" s="2">
        <f>ROUND(AA4+AA8+SUM(AA14:AA15)+AA32+SUM(AA38:AA39),5)</f>
        <v>8650</v>
      </c>
      <c r="AB40" s="3"/>
      <c r="AC40" s="2">
        <f>ROUND(AC4+AC8+SUM(AC14:AC15)+AC32+SUM(AC38:AC39),5)</f>
        <v>4550</v>
      </c>
      <c r="AD40" s="3"/>
      <c r="AE40" s="2">
        <f t="shared" si="7"/>
        <v>679605</v>
      </c>
      <c r="AF40" s="3"/>
      <c r="AH40" s="2">
        <f>ROUND(AH4+AH8+SUM(AH14:AH15)+AH32+SUM(AH38:AH39),5)</f>
        <v>330350</v>
      </c>
      <c r="AI40" s="3"/>
      <c r="AJ40" s="2">
        <f>ROUND(AJ4+AJ8+SUM(AJ14:AJ15)+AJ32+SUM(AJ38:AJ39),5)</f>
        <v>88250</v>
      </c>
      <c r="AK40" s="3"/>
      <c r="AL40" s="2">
        <f>ROUND(AL4+AL8+SUM(AL14:AL15)+AL32+SUM(AL38:AL39),5)</f>
        <v>21400</v>
      </c>
      <c r="AM40" s="3"/>
      <c r="AN40" s="2">
        <f>ROUND(AN4+AN8+SUM(AN14:AN15)+AN32+SUM(AN38:AN39),5)</f>
        <v>126750</v>
      </c>
      <c r="AO40" s="3"/>
      <c r="AP40" s="2">
        <f>ROUND(AP4+AP8+SUM(AP14:AP15)+AP32+SUM(AP38:AP39),5)</f>
        <v>36900</v>
      </c>
      <c r="AQ40" s="3"/>
      <c r="AR40" s="2">
        <f>ROUND(AR4+AR8+SUM(AR14:AR15)+AR32+SUM(AR38:AR39),5)</f>
        <v>29000</v>
      </c>
      <c r="AS40" s="3"/>
      <c r="AT40" s="2">
        <f>ROUND(AT4+AT8+SUM(AT14:AT15)+AT32+SUM(AT38:AT39),5)</f>
        <v>57345</v>
      </c>
      <c r="AU40" s="3"/>
      <c r="AV40" s="2">
        <f>ROUND(AV4+AV8+SUM(AV14:AV15)+AV32+SUM(AV38:AV39),5)</f>
        <v>28145</v>
      </c>
      <c r="AW40" s="3"/>
      <c r="AX40" s="2">
        <f>ROUND(AX4+AX8+SUM(AX14:AX15)+AX32+SUM(AX38:AX39),5)</f>
        <v>21520</v>
      </c>
      <c r="AY40" s="3"/>
      <c r="AZ40" s="2">
        <f>ROUND(AZ4+AZ8+SUM(AZ14:AZ15)+AZ32+SUM(AZ38:AZ39),5)</f>
        <v>22345</v>
      </c>
      <c r="BA40" s="3"/>
      <c r="BB40" s="2">
        <f>ROUND(BB4+BB8+SUM(BB14:BB15)+BB32+SUM(BB38:BB39),5)</f>
        <v>8100</v>
      </c>
      <c r="BC40" s="3"/>
      <c r="BD40" s="2">
        <f>ROUND(BD4+BD8+SUM(BD14:BD15)+BD32+SUM(BD38:BD39),5)</f>
        <v>3900</v>
      </c>
      <c r="BE40" s="3"/>
      <c r="BF40" s="2">
        <f t="shared" si="8"/>
        <v>774005</v>
      </c>
      <c r="BG40" s="3"/>
      <c r="BH40" s="2">
        <f t="shared" si="9"/>
        <v>679605</v>
      </c>
      <c r="BI40" s="3"/>
      <c r="BJ40" s="2">
        <f>ROUND((BF40-BH40),5)</f>
        <v>94400</v>
      </c>
    </row>
    <row r="41" spans="1:62" x14ac:dyDescent="0.25">
      <c r="A41" s="1"/>
      <c r="B41" s="1"/>
      <c r="C41" s="1" t="s">
        <v>33</v>
      </c>
      <c r="D41" s="1"/>
      <c r="E41" s="1"/>
      <c r="F41" s="1"/>
      <c r="G41" s="2"/>
      <c r="H41" s="3"/>
      <c r="I41" s="2"/>
      <c r="J41" s="3"/>
      <c r="K41" s="2"/>
      <c r="L41" s="3"/>
      <c r="M41" s="2"/>
      <c r="N41" s="3"/>
      <c r="O41" s="2"/>
      <c r="P41" s="3"/>
      <c r="Q41" s="2"/>
      <c r="R41" s="3"/>
      <c r="S41" s="2"/>
      <c r="T41" s="3"/>
      <c r="U41" s="2"/>
      <c r="V41" s="3"/>
      <c r="W41" s="2"/>
      <c r="X41" s="3"/>
      <c r="Y41" s="2"/>
      <c r="Z41" s="3"/>
      <c r="AA41" s="2"/>
      <c r="AB41" s="3"/>
      <c r="AC41" s="2"/>
      <c r="AD41" s="3"/>
      <c r="AE41" s="2"/>
      <c r="AF41" s="3"/>
      <c r="AH41" s="2"/>
      <c r="AI41" s="3"/>
      <c r="AJ41" s="2"/>
      <c r="AK41" s="3"/>
      <c r="AL41" s="2"/>
      <c r="AM41" s="3"/>
      <c r="AN41" s="2"/>
      <c r="AO41" s="3"/>
      <c r="AP41" s="2"/>
      <c r="AQ41" s="3"/>
      <c r="AR41" s="2"/>
      <c r="AS41" s="3"/>
      <c r="AT41" s="2"/>
      <c r="AU41" s="3"/>
      <c r="AV41" s="2"/>
      <c r="AW41" s="3"/>
      <c r="AX41" s="2"/>
      <c r="AY41" s="3"/>
      <c r="AZ41" s="2"/>
      <c r="BA41" s="3"/>
      <c r="BB41" s="2"/>
      <c r="BC41" s="3"/>
      <c r="BD41" s="2"/>
      <c r="BE41" s="3"/>
      <c r="BF41" s="2"/>
      <c r="BG41" s="3"/>
      <c r="BH41" s="2"/>
      <c r="BI41" s="3"/>
      <c r="BJ41" s="2"/>
    </row>
    <row r="42" spans="1:62" x14ac:dyDescent="0.25">
      <c r="A42" s="1"/>
      <c r="B42" s="1"/>
      <c r="C42" s="1"/>
      <c r="D42" s="1" t="s">
        <v>34</v>
      </c>
      <c r="E42" s="1"/>
      <c r="F42" s="1"/>
      <c r="G42" s="2"/>
      <c r="H42" s="3"/>
      <c r="I42" s="2"/>
      <c r="J42" s="3"/>
      <c r="K42" s="2"/>
      <c r="L42" s="3"/>
      <c r="M42" s="2"/>
      <c r="N42" s="3"/>
      <c r="O42" s="2"/>
      <c r="P42" s="3"/>
      <c r="Q42" s="2"/>
      <c r="R42" s="3"/>
      <c r="S42" s="2"/>
      <c r="T42" s="3"/>
      <c r="U42" s="2"/>
      <c r="V42" s="3"/>
      <c r="W42" s="2"/>
      <c r="X42" s="3"/>
      <c r="Y42" s="2"/>
      <c r="Z42" s="3"/>
      <c r="AA42" s="2"/>
      <c r="AB42" s="3"/>
      <c r="AC42" s="2"/>
      <c r="AD42" s="3"/>
      <c r="AE42" s="2"/>
      <c r="AF42" s="3"/>
      <c r="AH42" s="2"/>
      <c r="AI42" s="3"/>
      <c r="AJ42" s="2"/>
      <c r="AK42" s="3"/>
      <c r="AL42" s="2"/>
      <c r="AM42" s="3"/>
      <c r="AN42" s="2"/>
      <c r="AO42" s="3"/>
      <c r="AP42" s="2"/>
      <c r="AQ42" s="3"/>
      <c r="AR42" s="2"/>
      <c r="AS42" s="3"/>
      <c r="AT42" s="2"/>
      <c r="AU42" s="3"/>
      <c r="AV42" s="2"/>
      <c r="AW42" s="3"/>
      <c r="AX42" s="2"/>
      <c r="AY42" s="3"/>
      <c r="AZ42" s="2"/>
      <c r="BA42" s="3"/>
      <c r="BB42" s="2"/>
      <c r="BC42" s="3"/>
      <c r="BD42" s="2"/>
      <c r="BE42" s="3"/>
      <c r="BF42" s="2"/>
      <c r="BG42" s="3"/>
      <c r="BH42" s="2"/>
      <c r="BI42" s="3"/>
      <c r="BJ42" s="2"/>
    </row>
    <row r="43" spans="1:62" x14ac:dyDescent="0.25">
      <c r="A43" s="1"/>
      <c r="B43" s="1"/>
      <c r="C43" s="1"/>
      <c r="D43" s="1"/>
      <c r="E43" s="1" t="s">
        <v>35</v>
      </c>
      <c r="F43" s="1"/>
      <c r="G43" s="2"/>
      <c r="H43" s="3"/>
      <c r="I43" s="2"/>
      <c r="J43" s="3"/>
      <c r="K43" s="2"/>
      <c r="L43" s="3"/>
      <c r="M43" s="2"/>
      <c r="N43" s="3"/>
      <c r="O43" s="2"/>
      <c r="P43" s="3"/>
      <c r="Q43" s="2"/>
      <c r="R43" s="3"/>
      <c r="S43" s="2"/>
      <c r="T43" s="3"/>
      <c r="U43" s="2"/>
      <c r="V43" s="3"/>
      <c r="W43" s="2"/>
      <c r="X43" s="3"/>
      <c r="Y43" s="2"/>
      <c r="Z43" s="3"/>
      <c r="AA43" s="2"/>
      <c r="AB43" s="3"/>
      <c r="AC43" s="2"/>
      <c r="AD43" s="3"/>
      <c r="AE43" s="2"/>
      <c r="AF43" s="3"/>
      <c r="AH43" s="2"/>
      <c r="AI43" s="3"/>
      <c r="AJ43" s="2"/>
      <c r="AK43" s="3"/>
      <c r="AL43" s="2"/>
      <c r="AM43" s="3"/>
      <c r="AN43" s="2"/>
      <c r="AO43" s="3"/>
      <c r="AP43" s="2"/>
      <c r="AQ43" s="3"/>
      <c r="AR43" s="2"/>
      <c r="AS43" s="3"/>
      <c r="AT43" s="2"/>
      <c r="AU43" s="3"/>
      <c r="AV43" s="2"/>
      <c r="AW43" s="3"/>
      <c r="AX43" s="2"/>
      <c r="AY43" s="3"/>
      <c r="AZ43" s="2"/>
      <c r="BA43" s="3"/>
      <c r="BB43" s="2"/>
      <c r="BC43" s="3"/>
      <c r="BD43" s="2"/>
      <c r="BE43" s="3"/>
      <c r="BF43" s="2"/>
      <c r="BG43" s="3"/>
      <c r="BH43" s="2"/>
      <c r="BI43" s="3"/>
      <c r="BJ43" s="2"/>
    </row>
    <row r="44" spans="1:62" x14ac:dyDescent="0.25">
      <c r="A44" s="1"/>
      <c r="B44" s="1"/>
      <c r="C44" s="1"/>
      <c r="D44" s="1"/>
      <c r="E44" s="50"/>
      <c r="F44" s="50" t="s">
        <v>36</v>
      </c>
      <c r="G44" s="51">
        <v>5500</v>
      </c>
      <c r="H44" s="52"/>
      <c r="I44" s="51">
        <v>5500</v>
      </c>
      <c r="J44" s="52"/>
      <c r="K44" s="51">
        <v>5500</v>
      </c>
      <c r="L44" s="52"/>
      <c r="M44" s="51">
        <v>5500</v>
      </c>
      <c r="N44" s="52"/>
      <c r="O44" s="51">
        <v>5500</v>
      </c>
      <c r="P44" s="52"/>
      <c r="Q44" s="51">
        <v>5500</v>
      </c>
      <c r="R44" s="52"/>
      <c r="S44" s="51">
        <v>5500</v>
      </c>
      <c r="T44" s="52"/>
      <c r="U44" s="51">
        <v>5500</v>
      </c>
      <c r="V44" s="52"/>
      <c r="W44" s="51">
        <v>5500</v>
      </c>
      <c r="X44" s="52"/>
      <c r="Y44" s="51">
        <v>5500</v>
      </c>
      <c r="Z44" s="52"/>
      <c r="AA44" s="51">
        <v>5500</v>
      </c>
      <c r="AB44" s="52"/>
      <c r="AC44" s="51">
        <v>5500</v>
      </c>
      <c r="AD44" s="52"/>
      <c r="AE44" s="51">
        <f>ROUND(G44+I44+K44+M44+O44+Q44+S44+U44+W44+Y44+AA44+AC44,5)</f>
        <v>66000</v>
      </c>
      <c r="AF44" s="3"/>
      <c r="AH44" s="2">
        <v>5500</v>
      </c>
      <c r="AI44" s="3"/>
      <c r="AJ44" s="2">
        <v>5500</v>
      </c>
      <c r="AK44" s="3"/>
      <c r="AL44" s="2">
        <v>5500</v>
      </c>
      <c r="AM44" s="3"/>
      <c r="AN44" s="2">
        <v>5500</v>
      </c>
      <c r="AO44" s="3"/>
      <c r="AP44" s="2">
        <v>5500</v>
      </c>
      <c r="AQ44" s="3"/>
      <c r="AR44" s="2">
        <v>5500</v>
      </c>
      <c r="AS44" s="3"/>
      <c r="AT44" s="2">
        <v>5500</v>
      </c>
      <c r="AU44" s="3"/>
      <c r="AV44" s="2">
        <v>5500</v>
      </c>
      <c r="AW44" s="3"/>
      <c r="AX44" s="2">
        <v>5500</v>
      </c>
      <c r="AY44" s="3"/>
      <c r="AZ44" s="2">
        <v>5500</v>
      </c>
      <c r="BA44" s="3"/>
      <c r="BB44" s="2">
        <v>5500</v>
      </c>
      <c r="BC44" s="3"/>
      <c r="BD44" s="2">
        <v>5500</v>
      </c>
      <c r="BE44" s="3"/>
      <c r="BF44" s="2">
        <f>ROUND(AH44+AJ44+AL44+AN44+AP44+AR44+AT44+AV44+AX44+AZ44+BB44+BD44,5)</f>
        <v>66000</v>
      </c>
      <c r="BG44" s="3"/>
      <c r="BH44" s="2">
        <f>AE44</f>
        <v>66000</v>
      </c>
      <c r="BI44" s="3"/>
      <c r="BJ44" s="2">
        <f>ROUND((BF44-BH44),5)</f>
        <v>0</v>
      </c>
    </row>
    <row r="45" spans="1:62" ht="15.75" thickBot="1" x14ac:dyDescent="0.3">
      <c r="A45" s="1"/>
      <c r="B45" s="1"/>
      <c r="C45" s="1"/>
      <c r="D45" s="1"/>
      <c r="E45" s="1"/>
      <c r="F45" s="1" t="s">
        <v>37</v>
      </c>
      <c r="G45" s="4"/>
      <c r="H45" s="3"/>
      <c r="I45" s="4"/>
      <c r="J45" s="3"/>
      <c r="K45" s="4">
        <v>1000</v>
      </c>
      <c r="L45" s="3"/>
      <c r="M45" s="4"/>
      <c r="N45" s="3"/>
      <c r="O45" s="4"/>
      <c r="P45" s="3"/>
      <c r="Q45" s="4"/>
      <c r="R45" s="3"/>
      <c r="S45" s="4"/>
      <c r="T45" s="3"/>
      <c r="U45" s="4">
        <v>2000</v>
      </c>
      <c r="V45" s="3"/>
      <c r="W45" s="4"/>
      <c r="X45" s="3"/>
      <c r="Y45" s="4">
        <v>2000</v>
      </c>
      <c r="Z45" s="3"/>
      <c r="AA45" s="4"/>
      <c r="AB45" s="3"/>
      <c r="AC45" s="4">
        <v>1000</v>
      </c>
      <c r="AD45" s="3"/>
      <c r="AE45" s="4">
        <f>ROUND(G45+I45+K45+M45+O45+Q45+S45+U45+W45+Y45+AA45+AC45,5)</f>
        <v>6000</v>
      </c>
      <c r="AF45" s="3"/>
      <c r="AH45" s="4"/>
      <c r="AI45" s="3"/>
      <c r="AJ45" s="4"/>
      <c r="AK45" s="3"/>
      <c r="AL45" s="4">
        <v>1000</v>
      </c>
      <c r="AM45" s="3"/>
      <c r="AN45" s="4"/>
      <c r="AO45" s="3"/>
      <c r="AP45" s="4"/>
      <c r="AQ45" s="3"/>
      <c r="AR45" s="4"/>
      <c r="AS45" s="3"/>
      <c r="AT45" s="4"/>
      <c r="AU45" s="3"/>
      <c r="AV45" s="4">
        <v>2000</v>
      </c>
      <c r="AW45" s="3"/>
      <c r="AX45" s="4"/>
      <c r="AY45" s="3"/>
      <c r="AZ45" s="4">
        <v>2000</v>
      </c>
      <c r="BA45" s="3"/>
      <c r="BB45" s="4"/>
      <c r="BC45" s="3"/>
      <c r="BD45" s="4">
        <v>1000</v>
      </c>
      <c r="BE45" s="3"/>
      <c r="BF45" s="4">
        <f>ROUND(AH45+AJ45+AL45+AN45+AP45+AR45+AT45+AV45+AX45+AZ45+BB45+BD45,5)</f>
        <v>6000</v>
      </c>
      <c r="BG45" s="3"/>
      <c r="BH45" s="4">
        <f>AE45</f>
        <v>6000</v>
      </c>
      <c r="BI45" s="3"/>
      <c r="BJ45" s="4">
        <f>ROUND((BF45-BH45),5)</f>
        <v>0</v>
      </c>
    </row>
    <row r="46" spans="1:62" x14ac:dyDescent="0.25">
      <c r="A46" s="1"/>
      <c r="B46" s="1"/>
      <c r="C46" s="1"/>
      <c r="D46" s="1"/>
      <c r="E46" s="1" t="s">
        <v>38</v>
      </c>
      <c r="F46" s="1"/>
      <c r="G46" s="2">
        <f>ROUND(SUM(G43:G45),5)</f>
        <v>5500</v>
      </c>
      <c r="H46" s="3"/>
      <c r="I46" s="2">
        <f>ROUND(SUM(I43:I45),5)</f>
        <v>5500</v>
      </c>
      <c r="J46" s="3"/>
      <c r="K46" s="2">
        <f>ROUND(SUM(K43:K45),5)</f>
        <v>6500</v>
      </c>
      <c r="L46" s="3"/>
      <c r="M46" s="2">
        <f>ROUND(SUM(M43:M45),5)</f>
        <v>5500</v>
      </c>
      <c r="N46" s="3"/>
      <c r="O46" s="2">
        <f>ROUND(SUM(O43:O45),5)</f>
        <v>5500</v>
      </c>
      <c r="P46" s="3"/>
      <c r="Q46" s="2">
        <f>ROUND(SUM(Q43:Q45),5)</f>
        <v>5500</v>
      </c>
      <c r="R46" s="3"/>
      <c r="S46" s="2">
        <f>ROUND(SUM(S43:S45),5)</f>
        <v>5500</v>
      </c>
      <c r="T46" s="3"/>
      <c r="U46" s="2">
        <f>ROUND(SUM(U43:U45),5)</f>
        <v>7500</v>
      </c>
      <c r="V46" s="3"/>
      <c r="W46" s="2">
        <f>ROUND(SUM(W43:W45),5)</f>
        <v>5500</v>
      </c>
      <c r="X46" s="3"/>
      <c r="Y46" s="2">
        <f>ROUND(SUM(Y43:Y45),5)</f>
        <v>7500</v>
      </c>
      <c r="Z46" s="3"/>
      <c r="AA46" s="2">
        <f>ROUND(SUM(AA43:AA45),5)</f>
        <v>5500</v>
      </c>
      <c r="AB46" s="3"/>
      <c r="AC46" s="2">
        <f>ROUND(SUM(AC43:AC45),5)</f>
        <v>6500</v>
      </c>
      <c r="AD46" s="3"/>
      <c r="AE46" s="2">
        <f>ROUND(G46+I46+K46+M46+O46+Q46+S46+U46+W46+Y46+AA46+AC46,5)</f>
        <v>72000</v>
      </c>
      <c r="AF46" s="3"/>
      <c r="AH46" s="2">
        <f>ROUND(SUM(AH43:AH45),5)</f>
        <v>5500</v>
      </c>
      <c r="AI46" s="3"/>
      <c r="AJ46" s="2">
        <f>ROUND(SUM(AJ43:AJ45),5)</f>
        <v>5500</v>
      </c>
      <c r="AK46" s="3"/>
      <c r="AL46" s="2">
        <f>ROUND(SUM(AL43:AL45),5)</f>
        <v>6500</v>
      </c>
      <c r="AM46" s="3"/>
      <c r="AN46" s="2">
        <f>ROUND(SUM(AN43:AN45),5)</f>
        <v>5500</v>
      </c>
      <c r="AO46" s="3"/>
      <c r="AP46" s="2">
        <f>ROUND(SUM(AP43:AP45),5)</f>
        <v>5500</v>
      </c>
      <c r="AQ46" s="3"/>
      <c r="AR46" s="2">
        <f>ROUND(SUM(AR43:AR45),5)</f>
        <v>5500</v>
      </c>
      <c r="AS46" s="3"/>
      <c r="AT46" s="2">
        <f>ROUND(SUM(AT43:AT45),5)</f>
        <v>5500</v>
      </c>
      <c r="AU46" s="3"/>
      <c r="AV46" s="2">
        <f>ROUND(SUM(AV43:AV45),5)</f>
        <v>7500</v>
      </c>
      <c r="AW46" s="3"/>
      <c r="AX46" s="2">
        <f>ROUND(SUM(AX43:AX45),5)</f>
        <v>5500</v>
      </c>
      <c r="AY46" s="3"/>
      <c r="AZ46" s="2">
        <f>ROUND(SUM(AZ43:AZ45),5)</f>
        <v>7500</v>
      </c>
      <c r="BA46" s="3"/>
      <c r="BB46" s="2">
        <f>ROUND(SUM(BB43:BB45),5)</f>
        <v>5500</v>
      </c>
      <c r="BC46" s="3"/>
      <c r="BD46" s="2">
        <f>ROUND(SUM(BD43:BD45),5)</f>
        <v>6500</v>
      </c>
      <c r="BE46" s="3"/>
      <c r="BF46" s="2">
        <f>ROUND(AH46+AJ46+AL46+AN46+AP46+AR46+AT46+AV46+AX46+AZ46+BB46+BD46,5)</f>
        <v>72000</v>
      </c>
      <c r="BG46" s="3"/>
      <c r="BH46" s="2">
        <f>AE46</f>
        <v>72000</v>
      </c>
      <c r="BI46" s="3"/>
      <c r="BJ46" s="2">
        <f>ROUND((BF46-BH46),5)</f>
        <v>0</v>
      </c>
    </row>
    <row r="47" spans="1:62" x14ac:dyDescent="0.25">
      <c r="A47" s="1"/>
      <c r="B47" s="1"/>
      <c r="C47" s="1"/>
      <c r="D47" s="1"/>
      <c r="E47" s="1" t="s">
        <v>39</v>
      </c>
      <c r="F47" s="1"/>
      <c r="G47" s="2"/>
      <c r="H47" s="3"/>
      <c r="I47" s="2"/>
      <c r="J47" s="3"/>
      <c r="K47" s="2"/>
      <c r="L47" s="3"/>
      <c r="M47" s="2"/>
      <c r="N47" s="3"/>
      <c r="O47" s="2"/>
      <c r="P47" s="3"/>
      <c r="Q47" s="2"/>
      <c r="R47" s="3"/>
      <c r="S47" s="2"/>
      <c r="T47" s="3"/>
      <c r="U47" s="2"/>
      <c r="V47" s="3"/>
      <c r="W47" s="2"/>
      <c r="X47" s="3"/>
      <c r="Y47" s="2"/>
      <c r="Z47" s="3"/>
      <c r="AA47" s="2"/>
      <c r="AB47" s="3"/>
      <c r="AC47" s="2"/>
      <c r="AD47" s="3"/>
      <c r="AE47" s="2"/>
      <c r="AF47" s="3"/>
      <c r="AH47" s="2"/>
      <c r="AI47" s="3"/>
      <c r="AJ47" s="2"/>
      <c r="AK47" s="3"/>
      <c r="AL47" s="2"/>
      <c r="AM47" s="3"/>
      <c r="AN47" s="2"/>
      <c r="AO47" s="3"/>
      <c r="AP47" s="2"/>
      <c r="AQ47" s="3"/>
      <c r="AR47" s="2"/>
      <c r="AS47" s="3"/>
      <c r="AT47" s="2"/>
      <c r="AU47" s="3"/>
      <c r="AV47" s="2"/>
      <c r="AW47" s="3"/>
      <c r="AX47" s="2"/>
      <c r="AY47" s="3"/>
      <c r="AZ47" s="2"/>
      <c r="BA47" s="3"/>
      <c r="BB47" s="2"/>
      <c r="BC47" s="3"/>
      <c r="BD47" s="2"/>
      <c r="BE47" s="3"/>
      <c r="BF47" s="2"/>
      <c r="BG47" s="3"/>
      <c r="BH47" s="2"/>
      <c r="BI47" s="3"/>
      <c r="BJ47" s="2"/>
    </row>
    <row r="48" spans="1:62" x14ac:dyDescent="0.25">
      <c r="A48" s="1"/>
      <c r="B48" s="1"/>
      <c r="C48" s="1"/>
      <c r="D48" s="1"/>
      <c r="E48" s="1"/>
      <c r="F48" s="1" t="s">
        <v>40</v>
      </c>
      <c r="G48" s="2">
        <v>600</v>
      </c>
      <c r="H48" s="3"/>
      <c r="I48" s="2">
        <v>500</v>
      </c>
      <c r="J48" s="3"/>
      <c r="K48" s="2">
        <v>200</v>
      </c>
      <c r="L48" s="3"/>
      <c r="M48" s="2"/>
      <c r="N48" s="3"/>
      <c r="O48" s="2">
        <v>700</v>
      </c>
      <c r="P48" s="3"/>
      <c r="Q48" s="2"/>
      <c r="R48" s="3"/>
      <c r="S48" s="2">
        <v>400</v>
      </c>
      <c r="T48" s="3"/>
      <c r="U48" s="2">
        <v>1000</v>
      </c>
      <c r="V48" s="3"/>
      <c r="W48" s="2">
        <v>500</v>
      </c>
      <c r="X48" s="3"/>
      <c r="Y48" s="2">
        <v>1500</v>
      </c>
      <c r="Z48" s="3"/>
      <c r="AA48" s="2">
        <v>400</v>
      </c>
      <c r="AB48" s="3"/>
      <c r="AC48" s="2">
        <v>400</v>
      </c>
      <c r="AD48" s="3"/>
      <c r="AE48" s="2">
        <f t="shared" ref="AE48:AE53" si="10">ROUND(G48+I48+K48+M48+O48+Q48+S48+U48+W48+Y48+AA48+AC48,5)</f>
        <v>6200</v>
      </c>
      <c r="AF48" s="3"/>
      <c r="AH48" s="2">
        <v>600</v>
      </c>
      <c r="AI48" s="3"/>
      <c r="AJ48" s="2">
        <v>500</v>
      </c>
      <c r="AK48" s="3"/>
      <c r="AL48" s="2">
        <v>200</v>
      </c>
      <c r="AM48" s="3"/>
      <c r="AN48" s="2"/>
      <c r="AO48" s="3"/>
      <c r="AP48" s="2">
        <v>700</v>
      </c>
      <c r="AQ48" s="3"/>
      <c r="AR48" s="2"/>
      <c r="AS48" s="3"/>
      <c r="AT48" s="2">
        <v>400</v>
      </c>
      <c r="AU48" s="3"/>
      <c r="AV48" s="2">
        <v>1000</v>
      </c>
      <c r="AW48" s="3"/>
      <c r="AX48" s="2">
        <v>500</v>
      </c>
      <c r="AY48" s="3"/>
      <c r="AZ48" s="2">
        <v>800</v>
      </c>
      <c r="BA48" s="3"/>
      <c r="BB48" s="2">
        <v>400</v>
      </c>
      <c r="BC48" s="3"/>
      <c r="BD48" s="2">
        <v>400</v>
      </c>
      <c r="BE48" s="3"/>
      <c r="BF48" s="2">
        <f t="shared" ref="BF48:BF53" si="11">ROUND(AH48+AJ48+AL48+AN48+AP48+AR48+AT48+AV48+AX48+AZ48+BB48+BD48,5)</f>
        <v>5500</v>
      </c>
      <c r="BG48" s="3"/>
      <c r="BH48" s="2">
        <f t="shared" ref="BH48:BH53" si="12">AE48</f>
        <v>6200</v>
      </c>
      <c r="BI48" s="3"/>
      <c r="BJ48" s="2">
        <f t="shared" ref="BJ48:BJ53" si="13">ROUND((BF48-BH48),5)</f>
        <v>-700</v>
      </c>
    </row>
    <row r="49" spans="1:62" ht="15.75" thickBot="1" x14ac:dyDescent="0.3">
      <c r="A49" s="1"/>
      <c r="B49" s="1"/>
      <c r="C49" s="1"/>
      <c r="D49" s="1"/>
      <c r="E49" s="1"/>
      <c r="F49" s="1" t="s">
        <v>96</v>
      </c>
      <c r="G49" s="4">
        <v>2000</v>
      </c>
      <c r="H49" s="3"/>
      <c r="I49" s="4">
        <v>1000</v>
      </c>
      <c r="J49" s="3"/>
      <c r="K49" s="4">
        <v>2000</v>
      </c>
      <c r="L49" s="3"/>
      <c r="M49" s="4">
        <v>1000</v>
      </c>
      <c r="N49" s="3"/>
      <c r="O49" s="4">
        <v>2000</v>
      </c>
      <c r="P49" s="3"/>
      <c r="Q49" s="4">
        <v>1000</v>
      </c>
      <c r="R49" s="3"/>
      <c r="S49" s="4">
        <v>1000</v>
      </c>
      <c r="T49" s="3"/>
      <c r="U49" s="4">
        <v>2000</v>
      </c>
      <c r="V49" s="3"/>
      <c r="W49" s="4">
        <v>2000</v>
      </c>
      <c r="X49" s="3"/>
      <c r="Y49" s="4">
        <v>2000</v>
      </c>
      <c r="Z49" s="3"/>
      <c r="AA49" s="4">
        <v>1000</v>
      </c>
      <c r="AB49" s="3"/>
      <c r="AC49" s="4">
        <v>2000</v>
      </c>
      <c r="AD49" s="3"/>
      <c r="AE49" s="4">
        <f t="shared" si="10"/>
        <v>19000</v>
      </c>
      <c r="AF49" s="3"/>
      <c r="AH49" s="4">
        <v>2000</v>
      </c>
      <c r="AI49" s="3"/>
      <c r="AJ49" s="4">
        <v>1000</v>
      </c>
      <c r="AK49" s="3"/>
      <c r="AL49" s="4">
        <v>2000</v>
      </c>
      <c r="AM49" s="3"/>
      <c r="AN49" s="4">
        <v>1000</v>
      </c>
      <c r="AO49" s="3"/>
      <c r="AP49" s="4">
        <v>2000</v>
      </c>
      <c r="AQ49" s="3"/>
      <c r="AR49" s="4">
        <v>1000</v>
      </c>
      <c r="AS49" s="3"/>
      <c r="AT49" s="4">
        <v>1000</v>
      </c>
      <c r="AU49" s="3"/>
      <c r="AV49" s="4">
        <v>2000</v>
      </c>
      <c r="AW49" s="3"/>
      <c r="AX49" s="4">
        <v>2000</v>
      </c>
      <c r="AY49" s="3"/>
      <c r="AZ49" s="4">
        <v>2000</v>
      </c>
      <c r="BA49" s="3"/>
      <c r="BB49" s="4">
        <v>1000</v>
      </c>
      <c r="BC49" s="3"/>
      <c r="BD49" s="4">
        <v>2000</v>
      </c>
      <c r="BE49" s="3"/>
      <c r="BF49" s="4">
        <f t="shared" si="11"/>
        <v>19000</v>
      </c>
      <c r="BG49" s="3"/>
      <c r="BH49" s="4">
        <f t="shared" si="12"/>
        <v>19000</v>
      </c>
      <c r="BI49" s="3"/>
      <c r="BJ49" s="4">
        <f t="shared" si="13"/>
        <v>0</v>
      </c>
    </row>
    <row r="50" spans="1:62" x14ac:dyDescent="0.25">
      <c r="A50" s="2"/>
      <c r="B50" s="1"/>
      <c r="C50" s="1"/>
      <c r="D50" s="1"/>
      <c r="E50" s="1" t="s">
        <v>41</v>
      </c>
      <c r="F50" s="1"/>
      <c r="G50" s="2">
        <f>ROUND(SUM(G47:G49),5)</f>
        <v>2600</v>
      </c>
      <c r="H50" s="3"/>
      <c r="I50" s="2">
        <f>ROUND(SUM(I47:I49),5)</f>
        <v>1500</v>
      </c>
      <c r="J50" s="3"/>
      <c r="K50" s="2">
        <f>ROUND(SUM(K47:K49),5)</f>
        <v>2200</v>
      </c>
      <c r="L50" s="3"/>
      <c r="M50" s="2">
        <f>ROUND(SUM(M47:M49),5)</f>
        <v>1000</v>
      </c>
      <c r="N50" s="3"/>
      <c r="O50" s="2">
        <f>ROUND(SUM(O47:O49),5)</f>
        <v>2700</v>
      </c>
      <c r="P50" s="3"/>
      <c r="Q50" s="2">
        <f>ROUND(SUM(Q47:Q49),5)</f>
        <v>1000</v>
      </c>
      <c r="R50" s="3"/>
      <c r="S50" s="2">
        <f>ROUND(SUM(S47:S49),5)</f>
        <v>1400</v>
      </c>
      <c r="T50" s="3"/>
      <c r="U50" s="2">
        <f>ROUND(SUM(U47:U49),5)</f>
        <v>3000</v>
      </c>
      <c r="V50" s="3"/>
      <c r="W50" s="2">
        <f>ROUND(SUM(W47:W49),5)</f>
        <v>2500</v>
      </c>
      <c r="X50" s="3"/>
      <c r="Y50" s="2">
        <f>ROUND(SUM(Y47:Y49),5)</f>
        <v>3500</v>
      </c>
      <c r="Z50" s="3"/>
      <c r="AA50" s="2">
        <f>ROUND(SUM(AA47:AA49),5)</f>
        <v>1400</v>
      </c>
      <c r="AB50" s="3"/>
      <c r="AC50" s="2">
        <f>ROUND(SUM(AC47:AC49),5)</f>
        <v>2400</v>
      </c>
      <c r="AD50" s="3"/>
      <c r="AE50" s="2">
        <f t="shared" si="10"/>
        <v>25200</v>
      </c>
      <c r="AF50" s="3"/>
      <c r="AH50" s="2">
        <f>ROUND(SUM(AH47:AH49),5)</f>
        <v>2600</v>
      </c>
      <c r="AI50" s="3"/>
      <c r="AJ50" s="2">
        <f>ROUND(SUM(AJ47:AJ49),5)</f>
        <v>1500</v>
      </c>
      <c r="AK50" s="3"/>
      <c r="AL50" s="2">
        <f>ROUND(SUM(AL47:AL49),5)</f>
        <v>2200</v>
      </c>
      <c r="AM50" s="3"/>
      <c r="AN50" s="2">
        <f>ROUND(SUM(AN47:AN49),5)</f>
        <v>1000</v>
      </c>
      <c r="AO50" s="3"/>
      <c r="AP50" s="2">
        <f>ROUND(SUM(AP47:AP49),5)</f>
        <v>2700</v>
      </c>
      <c r="AQ50" s="3"/>
      <c r="AR50" s="2">
        <f>ROUND(SUM(AR47:AR49),5)</f>
        <v>1000</v>
      </c>
      <c r="AS50" s="3"/>
      <c r="AT50" s="2">
        <f>ROUND(SUM(AT47:AT49),5)</f>
        <v>1400</v>
      </c>
      <c r="AU50" s="3"/>
      <c r="AV50" s="2">
        <f>ROUND(SUM(AV47:AV49),5)</f>
        <v>3000</v>
      </c>
      <c r="AW50" s="3"/>
      <c r="AX50" s="2">
        <f>ROUND(SUM(AX47:AX49),5)</f>
        <v>2500</v>
      </c>
      <c r="AY50" s="3"/>
      <c r="AZ50" s="2">
        <f>ROUND(SUM(AZ47:AZ49),5)</f>
        <v>2800</v>
      </c>
      <c r="BA50" s="3"/>
      <c r="BB50" s="2">
        <f>ROUND(SUM(BB47:BB49),5)</f>
        <v>1400</v>
      </c>
      <c r="BC50" s="3"/>
      <c r="BD50" s="2">
        <f>ROUND(SUM(BD47:BD49),5)</f>
        <v>2400</v>
      </c>
      <c r="BE50" s="3"/>
      <c r="BF50" s="2">
        <f t="shared" si="11"/>
        <v>24500</v>
      </c>
      <c r="BG50" s="3"/>
      <c r="BH50" s="2">
        <f t="shared" si="12"/>
        <v>25200</v>
      </c>
      <c r="BI50" s="3"/>
      <c r="BJ50" s="2">
        <f t="shared" si="13"/>
        <v>-700</v>
      </c>
    </row>
    <row r="51" spans="1:62" x14ac:dyDescent="0.25">
      <c r="A51" s="1"/>
      <c r="B51" s="1"/>
      <c r="C51" s="1"/>
      <c r="D51" s="1"/>
      <c r="E51" s="1" t="s">
        <v>42</v>
      </c>
      <c r="F51" s="1"/>
      <c r="G51" s="2">
        <v>17500</v>
      </c>
      <c r="H51" s="3"/>
      <c r="I51" s="2">
        <v>0</v>
      </c>
      <c r="J51" s="3"/>
      <c r="K51" s="2">
        <v>2000</v>
      </c>
      <c r="L51" s="3"/>
      <c r="M51" s="2">
        <v>0</v>
      </c>
      <c r="N51" s="3"/>
      <c r="O51" s="2">
        <v>0</v>
      </c>
      <c r="P51" s="3"/>
      <c r="Q51" s="2">
        <v>1500</v>
      </c>
      <c r="R51" s="3"/>
      <c r="S51" s="2">
        <v>1000</v>
      </c>
      <c r="T51" s="3"/>
      <c r="U51" s="2">
        <v>0</v>
      </c>
      <c r="V51" s="3"/>
      <c r="W51" s="2">
        <v>1000</v>
      </c>
      <c r="X51" s="3"/>
      <c r="Y51" s="2">
        <v>0</v>
      </c>
      <c r="Z51" s="3"/>
      <c r="AA51" s="2">
        <v>2000</v>
      </c>
      <c r="AB51" s="3"/>
      <c r="AC51" s="2"/>
      <c r="AD51" s="3"/>
      <c r="AE51" s="2">
        <f t="shared" si="10"/>
        <v>25000</v>
      </c>
      <c r="AF51" s="3"/>
      <c r="AH51" s="2">
        <v>17500</v>
      </c>
      <c r="AI51" s="3"/>
      <c r="AJ51" s="2">
        <v>0</v>
      </c>
      <c r="AK51" s="3"/>
      <c r="AL51" s="2">
        <v>500</v>
      </c>
      <c r="AM51" s="3"/>
      <c r="AN51" s="2">
        <v>0</v>
      </c>
      <c r="AO51" s="3"/>
      <c r="AP51" s="2">
        <v>0</v>
      </c>
      <c r="AQ51" s="3"/>
      <c r="AR51" s="2">
        <v>0</v>
      </c>
      <c r="AS51" s="3"/>
      <c r="AT51" s="2">
        <v>1000</v>
      </c>
      <c r="AU51" s="3"/>
      <c r="AV51" s="2">
        <v>0</v>
      </c>
      <c r="AW51" s="3"/>
      <c r="AX51" s="2">
        <v>0</v>
      </c>
      <c r="AY51" s="3"/>
      <c r="AZ51" s="2">
        <v>0</v>
      </c>
      <c r="BA51" s="3"/>
      <c r="BB51" s="2">
        <v>2000</v>
      </c>
      <c r="BC51" s="3"/>
      <c r="BD51" s="2"/>
      <c r="BE51" s="3"/>
      <c r="BF51" s="2">
        <f t="shared" si="11"/>
        <v>21000</v>
      </c>
      <c r="BG51" s="3"/>
      <c r="BH51" s="2">
        <f t="shared" si="12"/>
        <v>25000</v>
      </c>
      <c r="BI51" s="3"/>
      <c r="BJ51" s="2">
        <f t="shared" si="13"/>
        <v>-4000</v>
      </c>
    </row>
    <row r="52" spans="1:62" ht="15.75" thickBot="1" x14ac:dyDescent="0.3">
      <c r="A52" s="1"/>
      <c r="B52" s="1"/>
      <c r="C52" s="1"/>
      <c r="D52" s="1"/>
      <c r="E52" s="1" t="s">
        <v>43</v>
      </c>
      <c r="F52" s="1"/>
      <c r="G52" s="4"/>
      <c r="H52" s="3"/>
      <c r="I52" s="4"/>
      <c r="J52" s="3"/>
      <c r="K52" s="4"/>
      <c r="L52" s="3"/>
      <c r="M52" s="4"/>
      <c r="N52" s="3"/>
      <c r="O52" s="4"/>
      <c r="P52" s="3"/>
      <c r="Q52" s="4"/>
      <c r="R52" s="3"/>
      <c r="S52" s="4"/>
      <c r="T52" s="3"/>
      <c r="U52" s="4">
        <v>25</v>
      </c>
      <c r="V52" s="3"/>
      <c r="W52" s="4">
        <v>50</v>
      </c>
      <c r="X52" s="3"/>
      <c r="Y52" s="4"/>
      <c r="Z52" s="3"/>
      <c r="AA52" s="4"/>
      <c r="AB52" s="3"/>
      <c r="AC52" s="4"/>
      <c r="AD52" s="3"/>
      <c r="AE52" s="4">
        <f t="shared" si="10"/>
        <v>75</v>
      </c>
      <c r="AF52" s="3"/>
      <c r="AH52" s="4"/>
      <c r="AI52" s="3"/>
      <c r="AJ52" s="4"/>
      <c r="AK52" s="3"/>
      <c r="AL52" s="4"/>
      <c r="AM52" s="3"/>
      <c r="AN52" s="4"/>
      <c r="AO52" s="3"/>
      <c r="AP52" s="4"/>
      <c r="AQ52" s="3"/>
      <c r="AR52" s="4"/>
      <c r="AS52" s="3"/>
      <c r="AT52" s="4"/>
      <c r="AU52" s="3"/>
      <c r="AV52" s="4">
        <v>25</v>
      </c>
      <c r="AW52" s="3"/>
      <c r="AX52" s="4">
        <v>50</v>
      </c>
      <c r="AY52" s="3"/>
      <c r="AZ52" s="4"/>
      <c r="BA52" s="3"/>
      <c r="BB52" s="4"/>
      <c r="BC52" s="3"/>
      <c r="BD52" s="4"/>
      <c r="BE52" s="3"/>
      <c r="BF52" s="4">
        <f t="shared" si="11"/>
        <v>75</v>
      </c>
      <c r="BG52" s="3"/>
      <c r="BH52" s="4">
        <f t="shared" si="12"/>
        <v>75</v>
      </c>
      <c r="BI52" s="3"/>
      <c r="BJ52" s="4">
        <f t="shared" si="13"/>
        <v>0</v>
      </c>
    </row>
    <row r="53" spans="1:62" x14ac:dyDescent="0.25">
      <c r="A53" s="1"/>
      <c r="B53" s="1"/>
      <c r="C53" s="1"/>
      <c r="D53" s="1" t="s">
        <v>44</v>
      </c>
      <c r="E53" s="1"/>
      <c r="F53" s="1"/>
      <c r="G53" s="2">
        <f>ROUND(G42+G46+SUM(G50:G52),5)</f>
        <v>25600</v>
      </c>
      <c r="H53" s="3"/>
      <c r="I53" s="2">
        <f>ROUND(I42+I46+SUM(I50:I52),5)</f>
        <v>7000</v>
      </c>
      <c r="J53" s="3"/>
      <c r="K53" s="2">
        <f>ROUND(K42+K46+SUM(K50:K52),5)</f>
        <v>10700</v>
      </c>
      <c r="L53" s="3"/>
      <c r="M53" s="2">
        <f>ROUND(M42+M46+SUM(M50:M52),5)</f>
        <v>6500</v>
      </c>
      <c r="N53" s="3"/>
      <c r="O53" s="2">
        <f>ROUND(O42+O46+SUM(O50:O52),5)</f>
        <v>8200</v>
      </c>
      <c r="P53" s="3"/>
      <c r="Q53" s="2">
        <f>ROUND(Q42+Q46+SUM(Q50:Q52),5)</f>
        <v>8000</v>
      </c>
      <c r="R53" s="3"/>
      <c r="S53" s="2">
        <f>ROUND(S42+S46+SUM(S50:S52),5)</f>
        <v>7900</v>
      </c>
      <c r="T53" s="3"/>
      <c r="U53" s="2">
        <f>ROUND(U42+U46+SUM(U50:U52),5)</f>
        <v>10525</v>
      </c>
      <c r="V53" s="3"/>
      <c r="W53" s="2">
        <f>ROUND(W42+W46+SUM(W50:W52),5)</f>
        <v>9050</v>
      </c>
      <c r="X53" s="3"/>
      <c r="Y53" s="2">
        <f>ROUND(Y42+Y46+SUM(Y50:Y52),5)</f>
        <v>11000</v>
      </c>
      <c r="Z53" s="3"/>
      <c r="AA53" s="2">
        <f>ROUND(AA42+AA46+SUM(AA50:AA52),5)</f>
        <v>8900</v>
      </c>
      <c r="AB53" s="3"/>
      <c r="AC53" s="2">
        <f>ROUND(AC42+AC46+SUM(AC50:AC52),5)</f>
        <v>8900</v>
      </c>
      <c r="AD53" s="3"/>
      <c r="AE53" s="2">
        <f t="shared" si="10"/>
        <v>122275</v>
      </c>
      <c r="AF53" s="3"/>
      <c r="AH53" s="2">
        <f>ROUND(AH42+AH46+SUM(AH50:AH52),5)</f>
        <v>25600</v>
      </c>
      <c r="AI53" s="3"/>
      <c r="AJ53" s="2">
        <f>ROUND(AJ42+AJ46+SUM(AJ50:AJ52),5)</f>
        <v>7000</v>
      </c>
      <c r="AK53" s="3"/>
      <c r="AL53" s="2">
        <f>ROUND(AL42+AL46+SUM(AL50:AL52),5)</f>
        <v>9200</v>
      </c>
      <c r="AM53" s="3"/>
      <c r="AN53" s="2">
        <f>ROUND(AN42+AN46+SUM(AN50:AN52),5)</f>
        <v>6500</v>
      </c>
      <c r="AO53" s="3"/>
      <c r="AP53" s="2">
        <f>ROUND(AP42+AP46+SUM(AP50:AP52),5)</f>
        <v>8200</v>
      </c>
      <c r="AQ53" s="3"/>
      <c r="AR53" s="2">
        <f>ROUND(AR42+AR46+SUM(AR50:AR52),5)</f>
        <v>6500</v>
      </c>
      <c r="AS53" s="3"/>
      <c r="AT53" s="2">
        <f>ROUND(AT42+AT46+SUM(AT50:AT52),5)</f>
        <v>7900</v>
      </c>
      <c r="AU53" s="3"/>
      <c r="AV53" s="2">
        <f>ROUND(AV42+AV46+SUM(AV50:AV52),5)</f>
        <v>10525</v>
      </c>
      <c r="AW53" s="3"/>
      <c r="AX53" s="2">
        <f>ROUND(AX42+AX46+SUM(AX50:AX52),5)</f>
        <v>8050</v>
      </c>
      <c r="AY53" s="3"/>
      <c r="AZ53" s="2">
        <f>ROUND(AZ42+AZ46+SUM(AZ50:AZ52),5)</f>
        <v>10300</v>
      </c>
      <c r="BA53" s="3"/>
      <c r="BB53" s="2">
        <f>ROUND(BB42+BB46+SUM(BB50:BB52),5)</f>
        <v>8900</v>
      </c>
      <c r="BC53" s="3"/>
      <c r="BD53" s="2">
        <f>ROUND(BD42+BD46+SUM(BD50:BD52),5)</f>
        <v>8900</v>
      </c>
      <c r="BE53" s="3"/>
      <c r="BF53" s="2">
        <f t="shared" si="11"/>
        <v>117575</v>
      </c>
      <c r="BG53" s="3"/>
      <c r="BH53" s="2">
        <f t="shared" si="12"/>
        <v>122275</v>
      </c>
      <c r="BI53" s="3"/>
      <c r="BJ53" s="2">
        <f t="shared" si="13"/>
        <v>-4700</v>
      </c>
    </row>
    <row r="54" spans="1:62" x14ac:dyDescent="0.25">
      <c r="A54" s="1"/>
      <c r="B54" s="1"/>
      <c r="C54" s="1"/>
      <c r="D54" s="1" t="s">
        <v>45</v>
      </c>
      <c r="E54" s="1"/>
      <c r="F54" s="1"/>
      <c r="G54" s="2"/>
      <c r="H54" s="3"/>
      <c r="I54" s="2"/>
      <c r="J54" s="3"/>
      <c r="K54" s="2"/>
      <c r="L54" s="3"/>
      <c r="M54" s="2"/>
      <c r="N54" s="3"/>
      <c r="O54" s="2"/>
      <c r="P54" s="3"/>
      <c r="Q54" s="2"/>
      <c r="R54" s="3"/>
      <c r="S54" s="2"/>
      <c r="T54" s="3"/>
      <c r="U54" s="2"/>
      <c r="V54" s="3"/>
      <c r="W54" s="2"/>
      <c r="X54" s="3"/>
      <c r="Y54" s="2"/>
      <c r="Z54" s="3"/>
      <c r="AA54" s="2"/>
      <c r="AB54" s="3"/>
      <c r="AC54" s="2"/>
      <c r="AD54" s="3"/>
      <c r="AE54" s="2"/>
      <c r="AF54" s="3"/>
      <c r="AH54" s="2"/>
      <c r="AI54" s="3"/>
      <c r="AJ54" s="2"/>
      <c r="AK54" s="3"/>
      <c r="AL54" s="2"/>
      <c r="AM54" s="3"/>
      <c r="AN54" s="2"/>
      <c r="AO54" s="3"/>
      <c r="AP54" s="2"/>
      <c r="AQ54" s="3"/>
      <c r="AR54" s="2"/>
      <c r="AS54" s="3"/>
      <c r="AT54" s="2"/>
      <c r="AU54" s="3"/>
      <c r="AV54" s="2"/>
      <c r="AW54" s="3"/>
      <c r="AX54" s="2"/>
      <c r="AY54" s="3"/>
      <c r="AZ54" s="2"/>
      <c r="BA54" s="3"/>
      <c r="BB54" s="2"/>
      <c r="BC54" s="3"/>
      <c r="BD54" s="2"/>
      <c r="BE54" s="3"/>
      <c r="BF54" s="2"/>
      <c r="BG54" s="3"/>
      <c r="BH54" s="2"/>
      <c r="BI54" s="3"/>
      <c r="BJ54" s="2"/>
    </row>
    <row r="55" spans="1:62" x14ac:dyDescent="0.25">
      <c r="A55" s="1"/>
      <c r="B55" s="1"/>
      <c r="C55" s="1"/>
      <c r="D55" s="1"/>
      <c r="E55" s="1" t="s">
        <v>6</v>
      </c>
      <c r="F55" s="1"/>
      <c r="G55" s="2"/>
      <c r="H55" s="3"/>
      <c r="I55" s="2"/>
      <c r="J55" s="3"/>
      <c r="K55" s="2"/>
      <c r="L55" s="3"/>
      <c r="M55" s="2"/>
      <c r="N55" s="3"/>
      <c r="O55" s="33">
        <v>9980</v>
      </c>
      <c r="P55" s="3"/>
      <c r="Q55" s="2"/>
      <c r="R55" s="3"/>
      <c r="S55" s="2"/>
      <c r="T55" s="3"/>
      <c r="U55" s="2"/>
      <c r="V55" s="3"/>
      <c r="W55" s="2"/>
      <c r="X55" s="3"/>
      <c r="Y55" s="2"/>
      <c r="Z55" s="3"/>
      <c r="AA55" s="2"/>
      <c r="AB55" s="3"/>
      <c r="AC55" s="2"/>
      <c r="AD55" s="3"/>
      <c r="AE55" s="2">
        <f>ROUND(G55+I55+K55+M55+O55+Q55+S55+U55+W55+Y55+AA55+AC55,5)</f>
        <v>9980</v>
      </c>
      <c r="AF55" s="3"/>
      <c r="AH55" s="2"/>
      <c r="AI55" s="3"/>
      <c r="AJ55" s="2"/>
      <c r="AK55" s="3"/>
      <c r="AL55" s="2"/>
      <c r="AM55" s="3"/>
      <c r="AN55" s="2"/>
      <c r="AO55" s="3"/>
      <c r="AP55" s="2">
        <v>3200</v>
      </c>
      <c r="AQ55" s="3"/>
      <c r="AR55" s="2"/>
      <c r="AS55" s="3"/>
      <c r="AT55" s="2"/>
      <c r="AU55" s="3"/>
      <c r="AV55" s="2"/>
      <c r="AW55" s="3"/>
      <c r="AX55" s="2"/>
      <c r="AY55" s="3"/>
      <c r="AZ55" s="2"/>
      <c r="BA55" s="3"/>
      <c r="BB55" s="2"/>
      <c r="BC55" s="3"/>
      <c r="BD55" s="2"/>
      <c r="BE55" s="3"/>
      <c r="BF55" s="2">
        <f>ROUND(AH55+AJ55+AL55+AN55+AP55+AR55+AT55+AV55+AX55+AZ55+BB55+BD55,5)</f>
        <v>3200</v>
      </c>
      <c r="BG55" s="3"/>
      <c r="BH55" s="2">
        <f>AE55</f>
        <v>9980</v>
      </c>
      <c r="BI55" s="3"/>
      <c r="BJ55" s="2">
        <f>ROUND((BF55-BH55),5)</f>
        <v>-6780</v>
      </c>
    </row>
    <row r="56" spans="1:62" ht="15.75" thickBot="1" x14ac:dyDescent="0.3">
      <c r="A56" s="1"/>
      <c r="B56" s="1"/>
      <c r="C56" s="1"/>
      <c r="D56" s="1"/>
      <c r="E56" s="1" t="s">
        <v>7</v>
      </c>
      <c r="F56" s="1"/>
      <c r="G56" s="4"/>
      <c r="H56" s="3"/>
      <c r="I56" s="4"/>
      <c r="J56" s="3"/>
      <c r="K56" s="4"/>
      <c r="L56" s="3"/>
      <c r="M56" s="4"/>
      <c r="N56" s="3"/>
      <c r="O56" s="4"/>
      <c r="P56" s="3"/>
      <c r="Q56" s="4"/>
      <c r="R56" s="3"/>
      <c r="S56" s="4"/>
      <c r="T56" s="3"/>
      <c r="U56" s="35">
        <v>3300</v>
      </c>
      <c r="V56" s="34"/>
      <c r="W56" s="35">
        <v>600</v>
      </c>
      <c r="X56" s="3"/>
      <c r="Y56" s="4"/>
      <c r="Z56" s="3"/>
      <c r="AA56" s="4"/>
      <c r="AB56" s="3"/>
      <c r="AC56" s="4"/>
      <c r="AD56" s="3"/>
      <c r="AE56" s="4">
        <f>ROUND(G56+I56+K56+M56+O56+Q56+S56+U56+W56+Y56+AA56+AC56,5)</f>
        <v>3900</v>
      </c>
      <c r="AF56" s="3"/>
      <c r="AH56" s="4"/>
      <c r="AI56" s="3"/>
      <c r="AJ56" s="4"/>
      <c r="AK56" s="3"/>
      <c r="AL56" s="4"/>
      <c r="AM56" s="3"/>
      <c r="AN56" s="4"/>
      <c r="AO56" s="3"/>
      <c r="AP56" s="4"/>
      <c r="AQ56" s="3"/>
      <c r="AR56" s="4"/>
      <c r="AS56" s="3"/>
      <c r="AT56" s="4"/>
      <c r="AU56" s="3"/>
      <c r="AV56" s="4">
        <v>7500</v>
      </c>
      <c r="AW56" s="3"/>
      <c r="AX56" s="4">
        <v>600</v>
      </c>
      <c r="AY56" s="3"/>
      <c r="AZ56" s="4"/>
      <c r="BA56" s="3"/>
      <c r="BB56" s="4"/>
      <c r="BC56" s="3"/>
      <c r="BD56" s="4"/>
      <c r="BE56" s="3"/>
      <c r="BF56" s="4">
        <f>ROUND(AH56+AJ56+AL56+AN56+AP56+AR56+AT56+AV56+AX56+AZ56+BB56+BD56,5)</f>
        <v>8100</v>
      </c>
      <c r="BG56" s="3"/>
      <c r="BH56" s="4">
        <f>AE56</f>
        <v>3900</v>
      </c>
      <c r="BI56" s="3"/>
      <c r="BJ56" s="4">
        <f>ROUND((BF56-BH56),5)</f>
        <v>4200</v>
      </c>
    </row>
    <row r="57" spans="1:62" x14ac:dyDescent="0.25">
      <c r="A57" s="1"/>
      <c r="B57" s="1"/>
      <c r="C57" s="1"/>
      <c r="D57" s="1" t="s">
        <v>46</v>
      </c>
      <c r="E57" s="1"/>
      <c r="F57" s="1"/>
      <c r="G57" s="2">
        <f>ROUND(SUM(G54:G56),5)</f>
        <v>0</v>
      </c>
      <c r="H57" s="3"/>
      <c r="I57" s="2">
        <f>ROUND(SUM(I54:I56),5)</f>
        <v>0</v>
      </c>
      <c r="J57" s="3"/>
      <c r="K57" s="2">
        <f>ROUND(SUM(K54:K56),5)</f>
        <v>0</v>
      </c>
      <c r="L57" s="3"/>
      <c r="M57" s="2">
        <f>ROUND(SUM(M54:M56),5)</f>
        <v>0</v>
      </c>
      <c r="N57" s="3"/>
      <c r="O57" s="2">
        <f>ROUND(SUM(O54:O56),5)</f>
        <v>9980</v>
      </c>
      <c r="P57" s="3"/>
      <c r="Q57" s="2">
        <f>ROUND(SUM(Q54:Q56),5)</f>
        <v>0</v>
      </c>
      <c r="R57" s="3"/>
      <c r="S57" s="2">
        <f>ROUND(SUM(S54:S56),5)</f>
        <v>0</v>
      </c>
      <c r="T57" s="3"/>
      <c r="U57" s="2">
        <f>ROUND(SUM(U54:U56),5)</f>
        <v>3300</v>
      </c>
      <c r="V57" s="3"/>
      <c r="W57" s="2">
        <f>ROUND(SUM(W54:W56),5)</f>
        <v>600</v>
      </c>
      <c r="X57" s="3"/>
      <c r="Y57" s="2">
        <f>ROUND(SUM(Y54:Y56),5)</f>
        <v>0</v>
      </c>
      <c r="Z57" s="3"/>
      <c r="AA57" s="2">
        <f>ROUND(SUM(AA54:AA56),5)</f>
        <v>0</v>
      </c>
      <c r="AB57" s="3"/>
      <c r="AC57" s="2">
        <f>ROUND(SUM(AC54:AC56),5)</f>
        <v>0</v>
      </c>
      <c r="AD57" s="3"/>
      <c r="AE57" s="2">
        <f>ROUND(G57+I57+K57+M57+O57+Q57+S57+U57+W57+Y57+AA57+AC57,5)</f>
        <v>13880</v>
      </c>
      <c r="AF57" s="3"/>
      <c r="AH57" s="2">
        <f>ROUND(SUM(AH54:AH56),5)</f>
        <v>0</v>
      </c>
      <c r="AI57" s="3"/>
      <c r="AJ57" s="2">
        <f>ROUND(SUM(AJ54:AJ56),5)</f>
        <v>0</v>
      </c>
      <c r="AK57" s="3"/>
      <c r="AL57" s="2">
        <f>ROUND(SUM(AL54:AL56),5)</f>
        <v>0</v>
      </c>
      <c r="AM57" s="3"/>
      <c r="AN57" s="2">
        <f>ROUND(SUM(AN54:AN56),5)</f>
        <v>0</v>
      </c>
      <c r="AO57" s="3"/>
      <c r="AP57" s="2">
        <f>ROUND(SUM(AP54:AP56),5)</f>
        <v>3200</v>
      </c>
      <c r="AQ57" s="3"/>
      <c r="AR57" s="2">
        <f>ROUND(SUM(AR54:AR56),5)</f>
        <v>0</v>
      </c>
      <c r="AS57" s="3"/>
      <c r="AT57" s="2">
        <f>ROUND(SUM(AT54:AT56),5)</f>
        <v>0</v>
      </c>
      <c r="AU57" s="3"/>
      <c r="AV57" s="2">
        <f>ROUND(SUM(AV54:AV56),5)</f>
        <v>7500</v>
      </c>
      <c r="AW57" s="3"/>
      <c r="AX57" s="2">
        <f>ROUND(SUM(AX54:AX56),5)</f>
        <v>600</v>
      </c>
      <c r="AY57" s="3"/>
      <c r="AZ57" s="2">
        <f>ROUND(SUM(AZ54:AZ56),5)</f>
        <v>0</v>
      </c>
      <c r="BA57" s="3"/>
      <c r="BB57" s="2">
        <f>ROUND(SUM(BB54:BB56),5)</f>
        <v>0</v>
      </c>
      <c r="BC57" s="3"/>
      <c r="BD57" s="2">
        <f>ROUND(SUM(BD54:BD56),5)</f>
        <v>0</v>
      </c>
      <c r="BE57" s="3"/>
      <c r="BF57" s="2">
        <f>ROUND(AH57+AJ57+AL57+AN57+AP57+AR57+AT57+AV57+AX57+AZ57+BB57+BD57,5)</f>
        <v>11300</v>
      </c>
      <c r="BG57" s="3"/>
      <c r="BH57" s="2">
        <f>AE57</f>
        <v>13880</v>
      </c>
      <c r="BI57" s="3"/>
      <c r="BJ57" s="2">
        <f>ROUND((BF57-BH57),5)</f>
        <v>-2580</v>
      </c>
    </row>
    <row r="58" spans="1:62" x14ac:dyDescent="0.25">
      <c r="A58" s="1"/>
      <c r="B58" s="1"/>
      <c r="C58" s="1"/>
      <c r="D58" s="1" t="s">
        <v>47</v>
      </c>
      <c r="E58" s="1"/>
      <c r="F58" s="1"/>
      <c r="G58" s="2"/>
      <c r="H58" s="3"/>
      <c r="I58" s="2"/>
      <c r="J58" s="3"/>
      <c r="K58" s="2"/>
      <c r="L58" s="3"/>
      <c r="M58" s="2"/>
      <c r="N58" s="3"/>
      <c r="O58" s="2"/>
      <c r="P58" s="3"/>
      <c r="Q58" s="2"/>
      <c r="R58" s="3"/>
      <c r="S58" s="2"/>
      <c r="T58" s="3"/>
      <c r="U58" s="2"/>
      <c r="V58" s="3"/>
      <c r="W58" s="2"/>
      <c r="X58" s="3"/>
      <c r="Y58" s="2"/>
      <c r="Z58" s="3"/>
      <c r="AA58" s="2"/>
      <c r="AB58" s="3"/>
      <c r="AC58" s="2"/>
      <c r="AD58" s="3"/>
      <c r="AE58" s="2"/>
      <c r="AF58" s="3"/>
      <c r="AH58" s="2"/>
      <c r="AI58" s="3"/>
      <c r="AJ58" s="2"/>
      <c r="AK58" s="3"/>
      <c r="AL58" s="2"/>
      <c r="AM58" s="3"/>
      <c r="AN58" s="2"/>
      <c r="AO58" s="3"/>
      <c r="AP58" s="2"/>
      <c r="AQ58" s="3"/>
      <c r="AR58" s="2"/>
      <c r="AS58" s="3"/>
      <c r="AT58" s="2"/>
      <c r="AU58" s="3"/>
      <c r="AV58" s="2"/>
      <c r="AW58" s="3"/>
      <c r="AX58" s="2"/>
      <c r="AY58" s="3"/>
      <c r="AZ58" s="2"/>
      <c r="BA58" s="3"/>
      <c r="BB58" s="2"/>
      <c r="BC58" s="3"/>
      <c r="BD58" s="2"/>
      <c r="BE58" s="3"/>
      <c r="BF58" s="2"/>
      <c r="BG58" s="3"/>
      <c r="BH58" s="2"/>
      <c r="BI58" s="3"/>
      <c r="BJ58" s="2"/>
    </row>
    <row r="59" spans="1:62" x14ac:dyDescent="0.25">
      <c r="A59" s="1"/>
      <c r="B59" s="1"/>
      <c r="C59" s="1"/>
      <c r="D59" s="1"/>
      <c r="E59" s="1" t="s">
        <v>97</v>
      </c>
      <c r="F59" s="1"/>
      <c r="G59" s="2"/>
      <c r="H59" s="3"/>
      <c r="I59" s="2"/>
      <c r="J59" s="3"/>
      <c r="K59" s="2"/>
      <c r="L59" s="3"/>
      <c r="M59" s="2"/>
      <c r="N59" s="3"/>
      <c r="O59" s="33"/>
      <c r="P59" s="34"/>
      <c r="Q59" s="33"/>
      <c r="R59" s="34"/>
      <c r="S59" s="33"/>
      <c r="T59" s="34"/>
      <c r="U59" s="33"/>
      <c r="V59" s="34"/>
      <c r="W59" s="33">
        <v>15000</v>
      </c>
      <c r="X59" s="3"/>
      <c r="Y59" s="2"/>
      <c r="Z59" s="3"/>
      <c r="AA59" s="2"/>
      <c r="AB59" s="3"/>
      <c r="AC59" s="2"/>
      <c r="AD59" s="3"/>
      <c r="AE59" s="2">
        <f>ROUND(G59+I59+K59+M59+O59+Q59+S59+U59+W59+Y59+AA59+AC59,5)</f>
        <v>15000</v>
      </c>
      <c r="AF59" s="3"/>
      <c r="AH59" s="2"/>
      <c r="AI59" s="3"/>
      <c r="AJ59" s="2"/>
      <c r="AK59" s="3"/>
      <c r="AL59" s="2"/>
      <c r="AM59" s="3"/>
      <c r="AN59" s="2"/>
      <c r="AO59" s="3"/>
      <c r="AP59" s="2"/>
      <c r="AQ59" s="3"/>
      <c r="AR59" s="2"/>
      <c r="AS59" s="3"/>
      <c r="AT59" s="2"/>
      <c r="AU59" s="3"/>
      <c r="AV59" s="2"/>
      <c r="AW59" s="3"/>
      <c r="AX59" s="2">
        <v>15000</v>
      </c>
      <c r="AY59" s="3"/>
      <c r="AZ59" s="2"/>
      <c r="BA59" s="3"/>
      <c r="BB59" s="2"/>
      <c r="BC59" s="3"/>
      <c r="BD59" s="2"/>
      <c r="BE59" s="3"/>
      <c r="BF59" s="2">
        <f>ROUND(AH59+AJ59+AL59+AN59+AP59+AR59+AT59+AV59+AX59+AZ59+BB59+BD59,5)</f>
        <v>15000</v>
      </c>
      <c r="BG59" s="3"/>
      <c r="BH59" s="2">
        <f>AE59</f>
        <v>15000</v>
      </c>
      <c r="BI59" s="3"/>
      <c r="BJ59" s="2">
        <f>ROUND((BF59-BH59),5)</f>
        <v>0</v>
      </c>
    </row>
    <row r="60" spans="1:62" x14ac:dyDescent="0.25">
      <c r="A60" s="1"/>
      <c r="B60" s="1"/>
      <c r="C60" s="1"/>
      <c r="D60" s="1"/>
      <c r="E60" s="1" t="s">
        <v>4</v>
      </c>
      <c r="F60" s="1"/>
      <c r="G60" s="2"/>
      <c r="H60" s="3"/>
      <c r="I60" s="2"/>
      <c r="J60" s="3"/>
      <c r="K60" s="2"/>
      <c r="L60" s="3"/>
      <c r="M60" s="2"/>
      <c r="N60" s="3"/>
      <c r="O60" s="33"/>
      <c r="P60" s="34"/>
      <c r="Q60" s="33"/>
      <c r="R60" s="34"/>
      <c r="S60" s="33">
        <v>21100</v>
      </c>
      <c r="T60" s="34"/>
      <c r="U60" s="33"/>
      <c r="V60" s="34"/>
      <c r="W60" s="37"/>
      <c r="X60" s="3"/>
      <c r="Y60" s="2"/>
      <c r="Z60" s="3"/>
      <c r="AA60" s="2"/>
      <c r="AB60" s="3"/>
      <c r="AC60" s="2"/>
      <c r="AD60" s="3"/>
      <c r="AE60" s="2">
        <f>ROUND(G60+I60+K60+M60+O60+Q60+S60+U60+W60+Y60+AA60+AC60,5)</f>
        <v>21100</v>
      </c>
      <c r="AF60" s="3"/>
      <c r="AH60" s="2"/>
      <c r="AI60" s="3"/>
      <c r="AJ60" s="2"/>
      <c r="AK60" s="3"/>
      <c r="AL60" s="2"/>
      <c r="AM60" s="3"/>
      <c r="AN60" s="2"/>
      <c r="AO60" s="3"/>
      <c r="AP60" s="2"/>
      <c r="AQ60" s="3"/>
      <c r="AR60" s="2">
        <v>100</v>
      </c>
      <c r="AS60" s="3"/>
      <c r="AT60" s="2"/>
      <c r="AU60" s="3"/>
      <c r="AV60" s="2">
        <v>24000</v>
      </c>
      <c r="AW60" s="3"/>
      <c r="AX60" s="14"/>
      <c r="AY60" s="3"/>
      <c r="AZ60" s="2"/>
      <c r="BA60" s="3"/>
      <c r="BB60" s="2"/>
      <c r="BC60" s="3"/>
      <c r="BD60" s="2"/>
      <c r="BE60" s="3"/>
      <c r="BF60" s="2">
        <f>ROUND(AH60+AJ60+AL60+AN60+AP60+AR60+AT60+AV60+AF50+AZ60+BB60+BD60,5)</f>
        <v>24100</v>
      </c>
      <c r="BG60" s="3"/>
      <c r="BH60" s="2">
        <f>AE60</f>
        <v>21100</v>
      </c>
      <c r="BI60" s="3"/>
      <c r="BJ60" s="2">
        <f>ROUND((BF60-BH60),5)</f>
        <v>3000</v>
      </c>
    </row>
    <row r="61" spans="1:62" ht="15.75" thickBot="1" x14ac:dyDescent="0.3">
      <c r="A61" s="1"/>
      <c r="B61" s="1"/>
      <c r="C61" s="1"/>
      <c r="D61" s="1"/>
      <c r="E61" s="1" t="s">
        <v>3</v>
      </c>
      <c r="F61" s="1"/>
      <c r="G61" s="4"/>
      <c r="H61" s="3"/>
      <c r="I61" s="4"/>
      <c r="J61" s="3"/>
      <c r="K61" s="4"/>
      <c r="L61" s="3"/>
      <c r="M61" s="4"/>
      <c r="N61" s="3"/>
      <c r="O61" s="35">
        <v>20300</v>
      </c>
      <c r="P61" s="34"/>
      <c r="Q61" s="35"/>
      <c r="R61" s="34"/>
      <c r="S61" s="35"/>
      <c r="T61" s="34"/>
      <c r="U61" s="35"/>
      <c r="V61" s="34"/>
      <c r="W61" s="35"/>
      <c r="X61" s="3"/>
      <c r="Y61" s="4"/>
      <c r="Z61" s="3"/>
      <c r="AA61" s="4"/>
      <c r="AB61" s="3"/>
      <c r="AC61" s="4"/>
      <c r="AD61" s="3"/>
      <c r="AE61" s="4">
        <f>ROUND(G61+I61+K61+M61+O61+Q61+S61+U61+W61+Y61+AA61+AC61,5)</f>
        <v>20300</v>
      </c>
      <c r="AF61" s="3"/>
      <c r="AH61" s="4"/>
      <c r="AI61" s="3"/>
      <c r="AJ61" s="4"/>
      <c r="AK61" s="3"/>
      <c r="AL61" s="4"/>
      <c r="AM61" s="3"/>
      <c r="AN61" s="4"/>
      <c r="AO61" s="3"/>
      <c r="AP61" s="4">
        <v>20000</v>
      </c>
      <c r="AQ61" s="3"/>
      <c r="AR61" s="4"/>
      <c r="AS61" s="3"/>
      <c r="AT61" s="4"/>
      <c r="AU61" s="3"/>
      <c r="AV61" s="4"/>
      <c r="AW61" s="3"/>
      <c r="AX61" s="4"/>
      <c r="AY61" s="3"/>
      <c r="AZ61" s="4"/>
      <c r="BA61" s="3"/>
      <c r="BB61" s="4"/>
      <c r="BC61" s="3"/>
      <c r="BD61" s="4"/>
      <c r="BE61" s="3"/>
      <c r="BF61" s="4">
        <f>ROUND(AH61+AJ61+AL61+AN61+AP61+AR61+AT61+AV61+AX61+AZ61+BB61+BD61,5)</f>
        <v>20000</v>
      </c>
      <c r="BG61" s="3"/>
      <c r="BH61" s="4">
        <f>AE61</f>
        <v>20300</v>
      </c>
      <c r="BI61" s="3"/>
      <c r="BJ61" s="4">
        <f>ROUND((BF61-BH61),5)</f>
        <v>-300</v>
      </c>
    </row>
    <row r="62" spans="1:62" x14ac:dyDescent="0.25">
      <c r="A62" s="1"/>
      <c r="B62" s="1"/>
      <c r="C62" s="1"/>
      <c r="D62" s="1" t="s">
        <v>48</v>
      </c>
      <c r="E62" s="1"/>
      <c r="F62" s="1"/>
      <c r="G62" s="2">
        <f>ROUND(SUM(G58:G61),5)</f>
        <v>0</v>
      </c>
      <c r="H62" s="3"/>
      <c r="I62" s="2">
        <f>ROUND(SUM(I58:I61),5)</f>
        <v>0</v>
      </c>
      <c r="J62" s="3"/>
      <c r="K62" s="2">
        <f>ROUND(SUM(K58:K61),5)</f>
        <v>0</v>
      </c>
      <c r="L62" s="3"/>
      <c r="M62" s="2">
        <f>ROUND(SUM(M58:M61),5)</f>
        <v>0</v>
      </c>
      <c r="N62" s="3"/>
      <c r="O62" s="2">
        <f>ROUND(SUM(O58:O61),5)</f>
        <v>20300</v>
      </c>
      <c r="P62" s="3"/>
      <c r="Q62" s="2">
        <f>ROUND(SUM(Q58:Q61),5)</f>
        <v>0</v>
      </c>
      <c r="R62" s="3"/>
      <c r="S62" s="2">
        <f>ROUND(SUM(S58:S61),5)</f>
        <v>21100</v>
      </c>
      <c r="T62" s="3"/>
      <c r="U62" s="2">
        <f>ROUND(SUM(U58:U61),5)</f>
        <v>0</v>
      </c>
      <c r="V62" s="3"/>
      <c r="W62" s="2">
        <f>ROUND(SUM(W58:W61),5)</f>
        <v>15000</v>
      </c>
      <c r="X62" s="3"/>
      <c r="Y62" s="2">
        <f>ROUND(SUM(Y58:Y61),5)</f>
        <v>0</v>
      </c>
      <c r="Z62" s="3"/>
      <c r="AA62" s="2">
        <f>ROUND(SUM(AA58:AA61),5)</f>
        <v>0</v>
      </c>
      <c r="AB62" s="3"/>
      <c r="AC62" s="2">
        <f>ROUND(SUM(AC58:AC61),5)</f>
        <v>0</v>
      </c>
      <c r="AD62" s="3"/>
      <c r="AE62" s="2">
        <f>ROUND(G62+I62+K62+M62+O62+Q62+S62+U62+W62+Y62+AA62+AC62,5)</f>
        <v>56400</v>
      </c>
      <c r="AF62" s="3"/>
      <c r="AH62" s="2">
        <f>ROUND(SUM(AH58:AH61),5)</f>
        <v>0</v>
      </c>
      <c r="AI62" s="3"/>
      <c r="AJ62" s="2">
        <f>ROUND(SUM(AJ58:AJ61),5)</f>
        <v>0</v>
      </c>
      <c r="AK62" s="3"/>
      <c r="AL62" s="2">
        <f>ROUND(SUM(AL58:AL61),5)</f>
        <v>0</v>
      </c>
      <c r="AM62" s="3"/>
      <c r="AN62" s="2">
        <f>ROUND(SUM(AN58:AN61),5)</f>
        <v>0</v>
      </c>
      <c r="AO62" s="3"/>
      <c r="AP62" s="2">
        <f>ROUND(SUM(AP58:AP61),5)</f>
        <v>20000</v>
      </c>
      <c r="AQ62" s="3"/>
      <c r="AR62" s="2">
        <f>ROUND(SUM(AR58:AR61),5)</f>
        <v>100</v>
      </c>
      <c r="AS62" s="3"/>
      <c r="AT62" s="2">
        <f>ROUND(SUM(AT58:AT61),5)</f>
        <v>0</v>
      </c>
      <c r="AU62" s="3"/>
      <c r="AV62" s="2">
        <f>ROUND(SUM(AV58:AV61),5)</f>
        <v>24000</v>
      </c>
      <c r="AW62" s="3"/>
      <c r="AX62" s="2">
        <f>ROUND(SUM(AX58:AX61),5)</f>
        <v>15000</v>
      </c>
      <c r="AY62" s="3"/>
      <c r="AZ62" s="2">
        <f>ROUND(SUM(AZ58:AZ61),5)</f>
        <v>0</v>
      </c>
      <c r="BA62" s="3"/>
      <c r="BB62" s="2">
        <f>ROUND(SUM(BB58:BB61),5)</f>
        <v>0</v>
      </c>
      <c r="BC62" s="3"/>
      <c r="BD62" s="2">
        <f>ROUND(SUM(BD58:BD61),5)</f>
        <v>0</v>
      </c>
      <c r="BE62" s="3"/>
      <c r="BF62" s="2">
        <f>ROUND(AH62+AJ62+AL62+AN62+AP62+AR62+AT62+AV62+AX62+AZ62+BB62+BD62,5)</f>
        <v>59100</v>
      </c>
      <c r="BG62" s="3"/>
      <c r="BH62" s="2">
        <f>AE62</f>
        <v>56400</v>
      </c>
      <c r="BI62" s="3"/>
      <c r="BJ62" s="2">
        <f>ROUND((BF62-BH62),5)</f>
        <v>2700</v>
      </c>
    </row>
    <row r="63" spans="1:62" x14ac:dyDescent="0.25">
      <c r="A63" s="1"/>
      <c r="B63" s="1"/>
      <c r="C63" s="1"/>
      <c r="D63" s="1" t="s">
        <v>49</v>
      </c>
      <c r="E63" s="1"/>
      <c r="F63" s="1"/>
      <c r="G63" s="2"/>
      <c r="H63" s="3"/>
      <c r="I63" s="2"/>
      <c r="J63" s="3"/>
      <c r="K63" s="2"/>
      <c r="L63" s="3"/>
      <c r="M63" s="2"/>
      <c r="N63" s="3"/>
      <c r="O63" s="2"/>
      <c r="P63" s="3"/>
      <c r="Q63" s="2"/>
      <c r="R63" s="3"/>
      <c r="S63" s="2"/>
      <c r="T63" s="3"/>
      <c r="U63" s="2"/>
      <c r="V63" s="3"/>
      <c r="W63" s="2"/>
      <c r="X63" s="3"/>
      <c r="Y63" s="2"/>
      <c r="Z63" s="3"/>
      <c r="AA63" s="2"/>
      <c r="AB63" s="3"/>
      <c r="AC63" s="2"/>
      <c r="AD63" s="3"/>
      <c r="AE63" s="2"/>
      <c r="AF63" s="3"/>
      <c r="AH63" s="2"/>
      <c r="AI63" s="3"/>
      <c r="AJ63" s="2"/>
      <c r="AK63" s="3"/>
      <c r="AL63" s="2"/>
      <c r="AM63" s="3"/>
      <c r="AN63" s="2"/>
      <c r="AO63" s="3"/>
      <c r="AP63" s="2"/>
      <c r="AQ63" s="3"/>
      <c r="AR63" s="2"/>
      <c r="AS63" s="3"/>
      <c r="AT63" s="2"/>
      <c r="AU63" s="3"/>
      <c r="AV63" s="2"/>
      <c r="AW63" s="3"/>
      <c r="AX63" s="2"/>
      <c r="AY63" s="3"/>
      <c r="AZ63" s="2"/>
      <c r="BA63" s="3"/>
      <c r="BB63" s="2"/>
      <c r="BC63" s="3"/>
      <c r="BD63" s="2"/>
      <c r="BE63" s="3"/>
      <c r="BF63" s="2"/>
      <c r="BG63" s="3"/>
      <c r="BH63" s="2"/>
      <c r="BI63" s="3"/>
      <c r="BJ63" s="2"/>
    </row>
    <row r="64" spans="1:62" x14ac:dyDescent="0.25">
      <c r="A64" s="1"/>
      <c r="B64" s="1"/>
      <c r="C64" s="1"/>
      <c r="D64" s="1"/>
      <c r="E64" s="1" t="s">
        <v>50</v>
      </c>
      <c r="F64" s="1"/>
      <c r="G64" s="51">
        <v>1347</v>
      </c>
      <c r="H64" s="52"/>
      <c r="I64" s="51"/>
      <c r="J64" s="52"/>
      <c r="K64" s="51"/>
      <c r="L64" s="52"/>
      <c r="M64" s="51"/>
      <c r="N64" s="52"/>
      <c r="O64" s="51"/>
      <c r="P64" s="52"/>
      <c r="Q64" s="51"/>
      <c r="R64" s="52"/>
      <c r="S64" s="51"/>
      <c r="T64" s="52"/>
      <c r="U64" s="51"/>
      <c r="V64" s="52"/>
      <c r="W64" s="51"/>
      <c r="X64" s="52"/>
      <c r="Y64" s="51"/>
      <c r="Z64" s="52"/>
      <c r="AA64" s="51"/>
      <c r="AB64" s="52"/>
      <c r="AC64" s="51"/>
      <c r="AD64" s="52"/>
      <c r="AE64" s="51">
        <f t="shared" ref="AE64:AE69" si="14">ROUND(G64+I64+K64+M64+O64+Q64+S64+U64+W64+Y64+AA64+AC64,5)</f>
        <v>1347</v>
      </c>
      <c r="AF64" s="3"/>
      <c r="AH64" s="2">
        <v>1347</v>
      </c>
      <c r="AI64" s="3"/>
      <c r="AJ64" s="2">
        <v>0</v>
      </c>
      <c r="AK64" s="3"/>
      <c r="AL64" s="2">
        <v>0</v>
      </c>
      <c r="AM64" s="3"/>
      <c r="AN64" s="2">
        <v>0</v>
      </c>
      <c r="AO64" s="3"/>
      <c r="AP64" s="2">
        <v>0</v>
      </c>
      <c r="AQ64" s="3"/>
      <c r="AR64" s="2">
        <v>0</v>
      </c>
      <c r="AS64" s="3"/>
      <c r="AT64" s="2">
        <v>0</v>
      </c>
      <c r="AU64" s="3"/>
      <c r="AV64" s="2">
        <v>0</v>
      </c>
      <c r="AW64" s="3"/>
      <c r="AX64" s="2">
        <v>0</v>
      </c>
      <c r="AY64" s="3"/>
      <c r="AZ64" s="2">
        <v>0</v>
      </c>
      <c r="BA64" s="3"/>
      <c r="BB64" s="2">
        <v>0</v>
      </c>
      <c r="BC64" s="3"/>
      <c r="BD64" s="2">
        <v>0</v>
      </c>
      <c r="BE64" s="3"/>
      <c r="BF64" s="2">
        <f t="shared" ref="BF64:BF69" si="15">ROUND(AH64+AJ64+AL64+AN64+AP64+AR64+AT64+AV64+AX64+AZ64+BB64+BD64,5)</f>
        <v>1347</v>
      </c>
      <c r="BG64" s="3"/>
      <c r="BH64" s="2">
        <f t="shared" ref="BH64:BH69" si="16">AE64</f>
        <v>1347</v>
      </c>
      <c r="BI64" s="3"/>
      <c r="BJ64" s="2">
        <f t="shared" ref="BJ64:BJ69" si="17">ROUND((BF64-BH64),5)</f>
        <v>0</v>
      </c>
    </row>
    <row r="65" spans="1:62" x14ac:dyDescent="0.25">
      <c r="A65" s="1"/>
      <c r="B65" s="1"/>
      <c r="C65" s="1"/>
      <c r="D65" s="1"/>
      <c r="E65" s="1" t="s">
        <v>51</v>
      </c>
      <c r="F65" s="1"/>
      <c r="G65" s="51"/>
      <c r="H65" s="52"/>
      <c r="I65" s="51"/>
      <c r="J65" s="52"/>
      <c r="K65" s="51"/>
      <c r="L65" s="52"/>
      <c r="M65" s="51"/>
      <c r="N65" s="52"/>
      <c r="O65" s="51"/>
      <c r="P65" s="52"/>
      <c r="Q65" s="51"/>
      <c r="R65" s="52"/>
      <c r="S65" s="51"/>
      <c r="T65" s="52"/>
      <c r="U65" s="51"/>
      <c r="V65" s="52"/>
      <c r="W65" s="51">
        <v>2300</v>
      </c>
      <c r="X65" s="52"/>
      <c r="Y65" s="51"/>
      <c r="Z65" s="52"/>
      <c r="AA65" s="51"/>
      <c r="AB65" s="52"/>
      <c r="AC65" s="51"/>
      <c r="AD65" s="52"/>
      <c r="AE65" s="51">
        <f t="shared" si="14"/>
        <v>2300</v>
      </c>
      <c r="AF65" s="3"/>
      <c r="AH65" s="2"/>
      <c r="AI65" s="3"/>
      <c r="AJ65" s="2"/>
      <c r="AK65" s="3"/>
      <c r="AL65" s="2"/>
      <c r="AM65" s="3"/>
      <c r="AN65" s="2"/>
      <c r="AO65" s="3"/>
      <c r="AP65" s="2"/>
      <c r="AQ65" s="3"/>
      <c r="AR65" s="2"/>
      <c r="AS65" s="3"/>
      <c r="AT65" s="2"/>
      <c r="AU65" s="3"/>
      <c r="AV65" s="2"/>
      <c r="AW65" s="3"/>
      <c r="AX65" s="2">
        <v>2300</v>
      </c>
      <c r="AY65" s="3"/>
      <c r="AZ65" s="2"/>
      <c r="BA65" s="3"/>
      <c r="BB65" s="2"/>
      <c r="BC65" s="3"/>
      <c r="BD65" s="2"/>
      <c r="BE65" s="3"/>
      <c r="BF65" s="2">
        <f t="shared" si="15"/>
        <v>2300</v>
      </c>
      <c r="BG65" s="3"/>
      <c r="BH65" s="2">
        <f t="shared" si="16"/>
        <v>2300</v>
      </c>
      <c r="BI65" s="3"/>
      <c r="BJ65" s="2">
        <f t="shared" si="17"/>
        <v>0</v>
      </c>
    </row>
    <row r="66" spans="1:62" x14ac:dyDescent="0.25">
      <c r="A66" s="1"/>
      <c r="B66" s="1"/>
      <c r="C66" s="1"/>
      <c r="D66" s="1"/>
      <c r="E66" s="1" t="s">
        <v>52</v>
      </c>
      <c r="F66" s="1"/>
      <c r="G66" s="51">
        <v>1000</v>
      </c>
      <c r="H66" s="52"/>
      <c r="I66" s="51">
        <v>500</v>
      </c>
      <c r="J66" s="52"/>
      <c r="K66" s="51">
        <v>900</v>
      </c>
      <c r="L66" s="52"/>
      <c r="M66" s="51">
        <v>500</v>
      </c>
      <c r="N66" s="52"/>
      <c r="O66" s="51">
        <v>500</v>
      </c>
      <c r="P66" s="52"/>
      <c r="Q66" s="51">
        <v>900</v>
      </c>
      <c r="R66" s="52"/>
      <c r="S66" s="51">
        <v>500</v>
      </c>
      <c r="T66" s="52"/>
      <c r="U66" s="51">
        <v>500</v>
      </c>
      <c r="V66" s="52"/>
      <c r="W66" s="51">
        <v>700</v>
      </c>
      <c r="X66" s="52"/>
      <c r="Y66" s="51">
        <v>400</v>
      </c>
      <c r="Z66" s="52"/>
      <c r="AA66" s="51">
        <v>400</v>
      </c>
      <c r="AB66" s="52"/>
      <c r="AC66" s="51">
        <v>1300</v>
      </c>
      <c r="AD66" s="52"/>
      <c r="AE66" s="51">
        <f t="shared" si="14"/>
        <v>8100</v>
      </c>
      <c r="AF66" s="3"/>
      <c r="AH66" s="2">
        <v>1000</v>
      </c>
      <c r="AI66" s="3"/>
      <c r="AJ66" s="2">
        <v>500</v>
      </c>
      <c r="AK66" s="3"/>
      <c r="AL66" s="2">
        <v>900</v>
      </c>
      <c r="AM66" s="3"/>
      <c r="AN66" s="2">
        <v>500</v>
      </c>
      <c r="AO66" s="3"/>
      <c r="AP66" s="2">
        <v>500</v>
      </c>
      <c r="AQ66" s="3"/>
      <c r="AR66" s="2">
        <v>900</v>
      </c>
      <c r="AS66" s="3"/>
      <c r="AT66" s="2">
        <v>500</v>
      </c>
      <c r="AU66" s="3"/>
      <c r="AV66" s="2">
        <v>500</v>
      </c>
      <c r="AW66" s="3"/>
      <c r="AX66" s="2">
        <v>700</v>
      </c>
      <c r="AY66" s="3"/>
      <c r="AZ66" s="2">
        <v>400</v>
      </c>
      <c r="BA66" s="3"/>
      <c r="BB66" s="2">
        <v>400</v>
      </c>
      <c r="BC66" s="3"/>
      <c r="BD66" s="2">
        <v>1300</v>
      </c>
      <c r="BE66" s="3"/>
      <c r="BF66" s="2">
        <f t="shared" si="15"/>
        <v>8100</v>
      </c>
      <c r="BG66" s="3"/>
      <c r="BH66" s="2">
        <f t="shared" si="16"/>
        <v>8100</v>
      </c>
      <c r="BI66" s="3"/>
      <c r="BJ66" s="2">
        <f t="shared" si="17"/>
        <v>0</v>
      </c>
    </row>
    <row r="67" spans="1:62" x14ac:dyDescent="0.25">
      <c r="A67" s="1"/>
      <c r="B67" s="1"/>
      <c r="C67" s="1"/>
      <c r="D67" s="1"/>
      <c r="E67" s="1" t="s">
        <v>53</v>
      </c>
      <c r="F67" s="1"/>
      <c r="G67" s="51">
        <v>225</v>
      </c>
      <c r="H67" s="52"/>
      <c r="I67" s="51">
        <v>225</v>
      </c>
      <c r="J67" s="52"/>
      <c r="K67" s="51">
        <v>225</v>
      </c>
      <c r="L67" s="52"/>
      <c r="M67" s="51">
        <v>225</v>
      </c>
      <c r="N67" s="52"/>
      <c r="O67" s="51">
        <v>225</v>
      </c>
      <c r="P67" s="52"/>
      <c r="Q67" s="51">
        <v>225</v>
      </c>
      <c r="R67" s="52"/>
      <c r="S67" s="51">
        <v>225</v>
      </c>
      <c r="T67" s="52"/>
      <c r="U67" s="51">
        <v>225</v>
      </c>
      <c r="V67" s="52"/>
      <c r="W67" s="51">
        <v>225</v>
      </c>
      <c r="X67" s="52"/>
      <c r="Y67" s="51">
        <v>225</v>
      </c>
      <c r="Z67" s="52"/>
      <c r="AA67" s="51">
        <v>225</v>
      </c>
      <c r="AB67" s="52"/>
      <c r="AC67" s="51">
        <v>225</v>
      </c>
      <c r="AD67" s="52"/>
      <c r="AE67" s="51">
        <f t="shared" si="14"/>
        <v>2700</v>
      </c>
      <c r="AF67" s="3"/>
      <c r="AH67" s="2">
        <v>250</v>
      </c>
      <c r="AI67" s="3"/>
      <c r="AJ67" s="2">
        <v>250</v>
      </c>
      <c r="AK67" s="3"/>
      <c r="AL67" s="2">
        <v>250</v>
      </c>
      <c r="AM67" s="3"/>
      <c r="AN67" s="2">
        <v>250</v>
      </c>
      <c r="AO67" s="3"/>
      <c r="AP67" s="2">
        <v>250</v>
      </c>
      <c r="AQ67" s="3"/>
      <c r="AR67" s="2">
        <v>250</v>
      </c>
      <c r="AS67" s="3"/>
      <c r="AT67" s="2">
        <v>250</v>
      </c>
      <c r="AU67" s="3"/>
      <c r="AV67" s="2">
        <v>250</v>
      </c>
      <c r="AW67" s="3"/>
      <c r="AX67" s="2">
        <v>250</v>
      </c>
      <c r="AY67" s="3"/>
      <c r="AZ67" s="2">
        <v>250</v>
      </c>
      <c r="BA67" s="3"/>
      <c r="BB67" s="2">
        <v>250</v>
      </c>
      <c r="BC67" s="3"/>
      <c r="BD67" s="2">
        <v>250</v>
      </c>
      <c r="BE67" s="3"/>
      <c r="BF67" s="2">
        <f t="shared" si="15"/>
        <v>3000</v>
      </c>
      <c r="BG67" s="3"/>
      <c r="BH67" s="2">
        <f t="shared" si="16"/>
        <v>2700</v>
      </c>
      <c r="BI67" s="3"/>
      <c r="BJ67" s="2">
        <f t="shared" si="17"/>
        <v>300</v>
      </c>
    </row>
    <row r="68" spans="1:62" ht="15.75" thickBot="1" x14ac:dyDescent="0.3">
      <c r="A68" s="1"/>
      <c r="B68" s="1"/>
      <c r="C68" s="1"/>
      <c r="D68" s="1"/>
      <c r="E68" s="1" t="s">
        <v>54</v>
      </c>
      <c r="F68" s="1"/>
      <c r="G68" s="53">
        <v>534</v>
      </c>
      <c r="H68" s="52"/>
      <c r="I68" s="53"/>
      <c r="J68" s="52"/>
      <c r="K68" s="53"/>
      <c r="L68" s="52"/>
      <c r="M68" s="53"/>
      <c r="N68" s="52"/>
      <c r="O68" s="53"/>
      <c r="P68" s="52"/>
      <c r="Q68" s="53"/>
      <c r="R68" s="52"/>
      <c r="S68" s="53"/>
      <c r="T68" s="52"/>
      <c r="U68" s="53"/>
      <c r="V68" s="52"/>
      <c r="W68" s="53"/>
      <c r="X68" s="52"/>
      <c r="Y68" s="53"/>
      <c r="Z68" s="52"/>
      <c r="AA68" s="53"/>
      <c r="AB68" s="52"/>
      <c r="AC68" s="53"/>
      <c r="AD68" s="52"/>
      <c r="AE68" s="53">
        <f t="shared" si="14"/>
        <v>534</v>
      </c>
      <c r="AF68" s="3"/>
      <c r="AH68" s="4">
        <v>534</v>
      </c>
      <c r="AI68" s="3"/>
      <c r="AJ68" s="4">
        <v>0</v>
      </c>
      <c r="AK68" s="3"/>
      <c r="AL68" s="4">
        <v>0</v>
      </c>
      <c r="AM68" s="3"/>
      <c r="AN68" s="4">
        <v>0</v>
      </c>
      <c r="AO68" s="3"/>
      <c r="AP68" s="4">
        <v>0</v>
      </c>
      <c r="AQ68" s="3"/>
      <c r="AR68" s="4">
        <v>0</v>
      </c>
      <c r="AS68" s="3"/>
      <c r="AT68" s="4">
        <v>0</v>
      </c>
      <c r="AU68" s="3"/>
      <c r="AV68" s="4">
        <v>0</v>
      </c>
      <c r="AW68" s="3"/>
      <c r="AX68" s="4">
        <v>0</v>
      </c>
      <c r="AY68" s="3"/>
      <c r="AZ68" s="4">
        <v>0</v>
      </c>
      <c r="BA68" s="3"/>
      <c r="BB68" s="4">
        <v>0</v>
      </c>
      <c r="BC68" s="3"/>
      <c r="BD68" s="4">
        <v>0</v>
      </c>
      <c r="BE68" s="3"/>
      <c r="BF68" s="4">
        <f t="shared" si="15"/>
        <v>534</v>
      </c>
      <c r="BG68" s="3"/>
      <c r="BH68" s="4">
        <f t="shared" si="16"/>
        <v>534</v>
      </c>
      <c r="BI68" s="3"/>
      <c r="BJ68" s="4">
        <f t="shared" si="17"/>
        <v>0</v>
      </c>
    </row>
    <row r="69" spans="1:62" x14ac:dyDescent="0.25">
      <c r="A69" s="1"/>
      <c r="B69" s="1"/>
      <c r="C69" s="1"/>
      <c r="D69" s="1" t="s">
        <v>55</v>
      </c>
      <c r="E69" s="1"/>
      <c r="F69" s="1"/>
      <c r="G69" s="2">
        <f>ROUND(SUM(G63:G68),5)</f>
        <v>3106</v>
      </c>
      <c r="H69" s="3"/>
      <c r="I69" s="2">
        <f>ROUND(SUM(I63:I68),5)</f>
        <v>725</v>
      </c>
      <c r="J69" s="3"/>
      <c r="K69" s="2">
        <f>ROUND(SUM(K63:K68),5)</f>
        <v>1125</v>
      </c>
      <c r="L69" s="3"/>
      <c r="M69" s="2">
        <f>ROUND(SUM(M63:M68),5)</f>
        <v>725</v>
      </c>
      <c r="N69" s="3"/>
      <c r="O69" s="2">
        <f>ROUND(SUM(O63:O68),5)</f>
        <v>725</v>
      </c>
      <c r="P69" s="3"/>
      <c r="Q69" s="2">
        <f>ROUND(SUM(Q63:Q68),5)</f>
        <v>1125</v>
      </c>
      <c r="R69" s="3"/>
      <c r="S69" s="2">
        <f>ROUND(SUM(S63:S68),5)</f>
        <v>725</v>
      </c>
      <c r="T69" s="3"/>
      <c r="U69" s="2">
        <f>ROUND(SUM(U63:U68),5)</f>
        <v>725</v>
      </c>
      <c r="V69" s="3"/>
      <c r="W69" s="2">
        <f>ROUND(SUM(W63:W68),5)</f>
        <v>3225</v>
      </c>
      <c r="X69" s="3"/>
      <c r="Y69" s="2">
        <f>ROUND(SUM(Y63:Y68),5)</f>
        <v>625</v>
      </c>
      <c r="Z69" s="3"/>
      <c r="AA69" s="2">
        <f>ROUND(SUM(AA63:AA68),5)</f>
        <v>625</v>
      </c>
      <c r="AB69" s="3"/>
      <c r="AC69" s="2">
        <f>ROUND(SUM(AC63:AC68),5)</f>
        <v>1525</v>
      </c>
      <c r="AD69" s="3"/>
      <c r="AE69" s="2">
        <f t="shared" si="14"/>
        <v>14981</v>
      </c>
      <c r="AF69" s="3"/>
      <c r="AH69" s="2">
        <f>ROUND(SUM(AH63:AH68),5)</f>
        <v>3131</v>
      </c>
      <c r="AI69" s="3"/>
      <c r="AJ69" s="2">
        <f>ROUND(SUM(AJ63:AJ68),5)</f>
        <v>750</v>
      </c>
      <c r="AK69" s="3"/>
      <c r="AL69" s="2">
        <f>ROUND(SUM(AL63:AL68),5)</f>
        <v>1150</v>
      </c>
      <c r="AM69" s="3"/>
      <c r="AN69" s="2">
        <f>ROUND(SUM(AN63:AN68),5)</f>
        <v>750</v>
      </c>
      <c r="AO69" s="3"/>
      <c r="AP69" s="2">
        <f>ROUND(SUM(AP63:AP68),5)</f>
        <v>750</v>
      </c>
      <c r="AQ69" s="3"/>
      <c r="AR69" s="2">
        <f>ROUND(SUM(AR63:AR68),5)</f>
        <v>1150</v>
      </c>
      <c r="AS69" s="3"/>
      <c r="AT69" s="2">
        <f>ROUND(SUM(AT63:AT68),5)</f>
        <v>750</v>
      </c>
      <c r="AU69" s="3"/>
      <c r="AV69" s="2">
        <f>ROUND(SUM(AV63:AV68),5)</f>
        <v>750</v>
      </c>
      <c r="AW69" s="3"/>
      <c r="AX69" s="2">
        <f>ROUND(SUM(AX63:AX68),5)</f>
        <v>3250</v>
      </c>
      <c r="AY69" s="3"/>
      <c r="AZ69" s="2">
        <f>ROUND(SUM(AZ63:AZ68),5)</f>
        <v>650</v>
      </c>
      <c r="BA69" s="3"/>
      <c r="BB69" s="2">
        <f>ROUND(SUM(BB63:BB68),5)</f>
        <v>650</v>
      </c>
      <c r="BC69" s="3"/>
      <c r="BD69" s="2">
        <f>ROUND(SUM(BD63:BD68),5)</f>
        <v>1550</v>
      </c>
      <c r="BE69" s="3"/>
      <c r="BF69" s="2">
        <f t="shared" si="15"/>
        <v>15281</v>
      </c>
      <c r="BG69" s="3"/>
      <c r="BH69" s="2">
        <f t="shared" si="16"/>
        <v>14981</v>
      </c>
      <c r="BI69" s="3"/>
      <c r="BJ69" s="2">
        <f t="shared" si="17"/>
        <v>300</v>
      </c>
    </row>
    <row r="70" spans="1:62" x14ac:dyDescent="0.25">
      <c r="A70" s="1"/>
      <c r="B70" s="1"/>
      <c r="C70" s="1"/>
      <c r="D70" s="1" t="s">
        <v>56</v>
      </c>
      <c r="E70" s="1"/>
      <c r="F70" s="1"/>
      <c r="G70" s="2"/>
      <c r="H70" s="3"/>
      <c r="I70" s="2"/>
      <c r="J70" s="3"/>
      <c r="K70" s="2"/>
      <c r="L70" s="3"/>
      <c r="M70" s="2"/>
      <c r="N70" s="3"/>
      <c r="O70" s="2"/>
      <c r="P70" s="3"/>
      <c r="Q70" s="2"/>
      <c r="R70" s="3"/>
      <c r="S70" s="2"/>
      <c r="T70" s="3"/>
      <c r="U70" s="2"/>
      <c r="V70" s="3"/>
      <c r="W70" s="2"/>
      <c r="X70" s="3"/>
      <c r="Y70" s="2"/>
      <c r="Z70" s="3"/>
      <c r="AA70" s="2"/>
      <c r="AB70" s="3"/>
      <c r="AC70" s="2"/>
      <c r="AD70" s="3"/>
      <c r="AE70" s="2"/>
      <c r="AF70" s="3"/>
      <c r="AH70" s="2"/>
      <c r="AI70" s="3"/>
      <c r="AJ70" s="2"/>
      <c r="AK70" s="3"/>
      <c r="AL70" s="2"/>
      <c r="AM70" s="3"/>
      <c r="AN70" s="2"/>
      <c r="AO70" s="3"/>
      <c r="AP70" s="2"/>
      <c r="AQ70" s="3"/>
      <c r="AR70" s="2"/>
      <c r="AS70" s="3"/>
      <c r="AT70" s="2"/>
      <c r="AU70" s="3"/>
      <c r="AV70" s="2"/>
      <c r="AW70" s="3"/>
      <c r="AX70" s="2"/>
      <c r="AY70" s="3"/>
      <c r="AZ70" s="2"/>
      <c r="BA70" s="3"/>
      <c r="BB70" s="2"/>
      <c r="BC70" s="3"/>
      <c r="BD70" s="2"/>
      <c r="BE70" s="3"/>
      <c r="BF70" s="2"/>
      <c r="BG70" s="3"/>
      <c r="BH70" s="2"/>
      <c r="BI70" s="3"/>
      <c r="BJ70" s="2"/>
    </row>
    <row r="71" spans="1:62" x14ac:dyDescent="0.25">
      <c r="A71" s="1"/>
      <c r="B71" s="1"/>
      <c r="C71" s="1"/>
      <c r="D71" s="1"/>
      <c r="E71" s="1" t="s">
        <v>57</v>
      </c>
      <c r="F71" s="1"/>
      <c r="G71" s="2"/>
      <c r="H71" s="3"/>
      <c r="I71" s="2"/>
      <c r="J71" s="3"/>
      <c r="K71" s="2"/>
      <c r="L71" s="3"/>
      <c r="M71" s="2"/>
      <c r="N71" s="3"/>
      <c r="O71" s="2">
        <v>1500</v>
      </c>
      <c r="P71" s="3"/>
      <c r="Q71" s="2"/>
      <c r="R71" s="3"/>
      <c r="S71" s="2"/>
      <c r="T71" s="3"/>
      <c r="U71" s="2"/>
      <c r="V71" s="3"/>
      <c r="W71" s="2"/>
      <c r="X71" s="3"/>
      <c r="Y71" s="2">
        <v>8000</v>
      </c>
      <c r="Z71" s="3"/>
      <c r="AA71" s="2">
        <v>30000</v>
      </c>
      <c r="AB71" s="3"/>
      <c r="AC71" s="2">
        <v>5000</v>
      </c>
      <c r="AD71" s="3"/>
      <c r="AE71" s="2">
        <f>ROUND(G71+I71+K71+M71+O71+Q71+S71+U71+W71+Y71+AA71+AC71,5)</f>
        <v>44500</v>
      </c>
      <c r="AF71" s="3"/>
      <c r="AH71" s="2"/>
      <c r="AI71" s="3"/>
      <c r="AJ71" s="2"/>
      <c r="AK71" s="3"/>
      <c r="AL71" s="2"/>
      <c r="AM71" s="3"/>
      <c r="AN71" s="2"/>
      <c r="AO71" s="3"/>
      <c r="AP71" s="2">
        <v>1500</v>
      </c>
      <c r="AQ71" s="3"/>
      <c r="AR71" s="2"/>
      <c r="AS71" s="3"/>
      <c r="AT71" s="2"/>
      <c r="AU71" s="3"/>
      <c r="AV71" s="2"/>
      <c r="AW71" s="3"/>
      <c r="AX71" s="2"/>
      <c r="AY71" s="3"/>
      <c r="AZ71" s="2">
        <v>11000</v>
      </c>
      <c r="BA71" s="3"/>
      <c r="BB71" s="2">
        <v>40000</v>
      </c>
      <c r="BC71" s="3"/>
      <c r="BD71" s="2">
        <v>5000</v>
      </c>
      <c r="BE71" s="3"/>
      <c r="BF71" s="2">
        <f>ROUND(AH71+AJ71+AL71+AN71+AP71+AR71+AT71+AV71+AX71+AZ71+BB71+BD71,5)</f>
        <v>57500</v>
      </c>
      <c r="BG71" s="3"/>
      <c r="BH71" s="2">
        <f>AE71</f>
        <v>44500</v>
      </c>
      <c r="BI71" s="3"/>
      <c r="BJ71" s="2">
        <f>ROUND((BF71-BH71),5)</f>
        <v>13000</v>
      </c>
    </row>
    <row r="72" spans="1:62" x14ac:dyDescent="0.25">
      <c r="A72" s="1"/>
      <c r="B72" s="1"/>
      <c r="C72" s="1"/>
      <c r="D72" s="1"/>
      <c r="E72" s="1" t="s">
        <v>58</v>
      </c>
      <c r="F72" s="1"/>
      <c r="G72" s="2"/>
      <c r="H72" s="3"/>
      <c r="I72" s="2"/>
      <c r="J72" s="3"/>
      <c r="K72" s="2"/>
      <c r="L72" s="3"/>
      <c r="M72" s="2"/>
      <c r="N72" s="3"/>
      <c r="O72" s="2"/>
      <c r="P72" s="3"/>
      <c r="Q72" s="2"/>
      <c r="R72" s="3"/>
      <c r="S72" s="2"/>
      <c r="T72" s="3"/>
      <c r="U72" s="2"/>
      <c r="V72" s="3"/>
      <c r="W72" s="2"/>
      <c r="X72" s="3"/>
      <c r="Y72" s="2"/>
      <c r="Z72" s="3"/>
      <c r="AA72" s="2"/>
      <c r="AB72" s="3"/>
      <c r="AC72" s="2"/>
      <c r="AD72" s="3"/>
      <c r="AE72" s="2"/>
      <c r="AF72" s="3"/>
      <c r="AH72" s="2"/>
      <c r="AI72" s="3"/>
      <c r="AJ72" s="2"/>
      <c r="AK72" s="3"/>
      <c r="AL72" s="2"/>
      <c r="AM72" s="3"/>
      <c r="AN72" s="2"/>
      <c r="AO72" s="3"/>
      <c r="AP72" s="2"/>
      <c r="AQ72" s="3"/>
      <c r="AR72" s="2"/>
      <c r="AS72" s="3"/>
      <c r="AT72" s="2"/>
      <c r="AU72" s="3"/>
      <c r="AV72" s="2"/>
      <c r="AW72" s="3"/>
      <c r="AX72" s="2"/>
      <c r="AY72" s="3"/>
      <c r="AZ72" s="2"/>
      <c r="BA72" s="3"/>
      <c r="BB72" s="2"/>
      <c r="BC72" s="3"/>
      <c r="BD72" s="2"/>
      <c r="BE72" s="3"/>
      <c r="BF72" s="2"/>
      <c r="BG72" s="3"/>
      <c r="BH72" s="2"/>
      <c r="BI72" s="3"/>
      <c r="BJ72" s="2"/>
    </row>
    <row r="73" spans="1:62" x14ac:dyDescent="0.25">
      <c r="A73" s="1"/>
      <c r="B73" s="1"/>
      <c r="C73" s="1"/>
      <c r="D73" s="1"/>
      <c r="E73" s="1"/>
      <c r="F73" s="1" t="s">
        <v>23</v>
      </c>
      <c r="G73" s="2"/>
      <c r="H73" s="3"/>
      <c r="I73" s="2"/>
      <c r="J73" s="3"/>
      <c r="K73" s="2">
        <v>14000</v>
      </c>
      <c r="L73" s="3"/>
      <c r="M73" s="2"/>
      <c r="N73" s="3"/>
      <c r="O73" s="2"/>
      <c r="P73" s="3"/>
      <c r="Q73" s="2"/>
      <c r="R73" s="3"/>
      <c r="S73" s="2"/>
      <c r="T73" s="3"/>
      <c r="U73" s="2"/>
      <c r="V73" s="3"/>
      <c r="W73" s="2"/>
      <c r="X73" s="3"/>
      <c r="Y73" s="2"/>
      <c r="Z73" s="3"/>
      <c r="AA73" s="2"/>
      <c r="AB73" s="3"/>
      <c r="AC73" s="2"/>
      <c r="AD73" s="3"/>
      <c r="AE73" s="2">
        <f t="shared" ref="AE73:AE79" si="18">ROUND(G73+I73+K73+M73+O73+Q73+S73+U73+W73+Y73+AA73+AC73,5)</f>
        <v>14000</v>
      </c>
      <c r="AF73" s="3"/>
      <c r="AH73" s="2"/>
      <c r="AI73" s="3"/>
      <c r="AJ73" s="2"/>
      <c r="AK73" s="3"/>
      <c r="AL73" s="2">
        <v>14000</v>
      </c>
      <c r="AM73" s="3"/>
      <c r="AN73" s="2"/>
      <c r="AO73" s="3"/>
      <c r="AP73" s="2"/>
      <c r="AQ73" s="3"/>
      <c r="AR73" s="2"/>
      <c r="AS73" s="3"/>
      <c r="AT73" s="2"/>
      <c r="AU73" s="3"/>
      <c r="AV73" s="2"/>
      <c r="AW73" s="3"/>
      <c r="AX73" s="2"/>
      <c r="AY73" s="3"/>
      <c r="AZ73" s="2"/>
      <c r="BA73" s="3"/>
      <c r="BB73" s="2"/>
      <c r="BC73" s="3"/>
      <c r="BD73" s="2"/>
      <c r="BE73" s="3"/>
      <c r="BF73" s="2">
        <f t="shared" ref="BF73:BF79" si="19">ROUND(AH73+AJ73+AL73+AN73+AP73+AR73+AT73+AV73+AX73+AZ73+BB73+BD73,5)</f>
        <v>14000</v>
      </c>
      <c r="BG73" s="3"/>
      <c r="BH73" s="2">
        <f t="shared" ref="BH73:BH79" si="20">AE73</f>
        <v>14000</v>
      </c>
      <c r="BI73" s="3"/>
      <c r="BJ73" s="2">
        <f>ROUND((BF73-BH73),5)</f>
        <v>0</v>
      </c>
    </row>
    <row r="74" spans="1:62" x14ac:dyDescent="0.25">
      <c r="A74" s="1"/>
      <c r="B74" s="1"/>
      <c r="C74" s="1"/>
      <c r="D74" s="1"/>
      <c r="E74" s="1"/>
      <c r="F74" s="1" t="s">
        <v>21</v>
      </c>
      <c r="G74" s="2"/>
      <c r="H74" s="3"/>
      <c r="I74" s="2"/>
      <c r="J74" s="3"/>
      <c r="K74" s="2"/>
      <c r="L74" s="3"/>
      <c r="M74" s="2"/>
      <c r="N74" s="3"/>
      <c r="O74" s="2"/>
      <c r="P74" s="3"/>
      <c r="Q74" s="2"/>
      <c r="R74" s="3"/>
      <c r="S74" s="2"/>
      <c r="T74" s="3"/>
      <c r="U74" s="2"/>
      <c r="V74" s="3"/>
      <c r="W74" s="2"/>
      <c r="X74" s="3"/>
      <c r="Y74" s="2"/>
      <c r="Z74" s="3"/>
      <c r="AA74" s="2"/>
      <c r="AB74" s="3"/>
      <c r="AC74" s="2">
        <v>13000</v>
      </c>
      <c r="AD74" s="3"/>
      <c r="AE74" s="2">
        <f t="shared" si="18"/>
        <v>13000</v>
      </c>
      <c r="AF74" s="3"/>
      <c r="AH74" s="2"/>
      <c r="AI74" s="3"/>
      <c r="AJ74" s="2"/>
      <c r="AK74" s="3"/>
      <c r="AL74" s="2"/>
      <c r="AM74" s="3"/>
      <c r="AN74" s="2"/>
      <c r="AO74" s="3"/>
      <c r="AP74" s="2"/>
      <c r="AQ74" s="3"/>
      <c r="AR74" s="2"/>
      <c r="AS74" s="3"/>
      <c r="AT74" s="2"/>
      <c r="AU74" s="3"/>
      <c r="AV74" s="2"/>
      <c r="AW74" s="3"/>
      <c r="AX74" s="2"/>
      <c r="AY74" s="3"/>
      <c r="AZ74" s="2"/>
      <c r="BA74" s="3"/>
      <c r="BB74" s="2"/>
      <c r="BC74" s="3"/>
      <c r="BD74" s="2">
        <v>13000</v>
      </c>
      <c r="BE74" s="3"/>
      <c r="BF74" s="2">
        <f t="shared" si="19"/>
        <v>13000</v>
      </c>
      <c r="BG74" s="3"/>
      <c r="BH74" s="2">
        <f t="shared" si="20"/>
        <v>13000</v>
      </c>
      <c r="BI74" s="3"/>
      <c r="BJ74" s="2">
        <f>ROUND((BF74-BH74),5)</f>
        <v>0</v>
      </c>
    </row>
    <row r="75" spans="1:62" x14ac:dyDescent="0.25">
      <c r="A75" s="1"/>
      <c r="B75" s="1"/>
      <c r="C75" s="1"/>
      <c r="D75" s="1"/>
      <c r="E75" s="1"/>
      <c r="F75" s="1" t="s">
        <v>24</v>
      </c>
      <c r="G75" s="2"/>
      <c r="H75" s="3"/>
      <c r="I75" s="2"/>
      <c r="J75" s="3"/>
      <c r="K75" s="2"/>
      <c r="L75" s="3"/>
      <c r="M75" s="2"/>
      <c r="N75" s="3"/>
      <c r="O75" s="2"/>
      <c r="P75" s="3"/>
      <c r="Q75" s="2"/>
      <c r="R75" s="3"/>
      <c r="S75" s="2"/>
      <c r="T75" s="3"/>
      <c r="U75" s="2"/>
      <c r="V75" s="3"/>
      <c r="W75" s="2">
        <v>0</v>
      </c>
      <c r="X75" s="3"/>
      <c r="Y75" s="2"/>
      <c r="Z75" s="3"/>
      <c r="AA75" s="2"/>
      <c r="AB75" s="3"/>
      <c r="AC75" s="2"/>
      <c r="AD75" s="3"/>
      <c r="AE75" s="2">
        <f t="shared" si="18"/>
        <v>0</v>
      </c>
      <c r="AF75" s="3"/>
      <c r="AH75" s="2"/>
      <c r="AI75" s="3"/>
      <c r="AJ75" s="2"/>
      <c r="AK75" s="3"/>
      <c r="AL75" s="2"/>
      <c r="AM75" s="3"/>
      <c r="AN75" s="2"/>
      <c r="AO75" s="3"/>
      <c r="AP75" s="2"/>
      <c r="AQ75" s="3"/>
      <c r="AR75" s="2"/>
      <c r="AS75" s="3"/>
      <c r="AT75" s="2"/>
      <c r="AU75" s="3"/>
      <c r="AV75" s="2"/>
      <c r="AW75" s="3"/>
      <c r="AX75" s="2">
        <v>0</v>
      </c>
      <c r="AY75" s="3"/>
      <c r="AZ75" s="2"/>
      <c r="BA75" s="3"/>
      <c r="BB75" s="2"/>
      <c r="BC75" s="3"/>
      <c r="BD75" s="2"/>
      <c r="BE75" s="3"/>
      <c r="BF75" s="2">
        <f t="shared" si="19"/>
        <v>0</v>
      </c>
      <c r="BG75" s="3"/>
      <c r="BH75" s="2">
        <f t="shared" si="20"/>
        <v>0</v>
      </c>
      <c r="BI75" s="3"/>
      <c r="BJ75" s="2">
        <f>ROUND((BF75-BH75),5)</f>
        <v>0</v>
      </c>
    </row>
    <row r="76" spans="1:62" ht="15.75" thickBot="1" x14ac:dyDescent="0.3">
      <c r="A76" s="1"/>
      <c r="B76" s="1"/>
      <c r="C76" s="1"/>
      <c r="D76" s="1"/>
      <c r="E76" s="1"/>
      <c r="F76" s="1" t="s">
        <v>22</v>
      </c>
      <c r="G76" s="4"/>
      <c r="H76" s="3"/>
      <c r="I76" s="4"/>
      <c r="J76" s="3"/>
      <c r="K76" s="4"/>
      <c r="L76" s="3"/>
      <c r="M76" s="4"/>
      <c r="N76" s="3"/>
      <c r="O76" s="4"/>
      <c r="P76" s="3"/>
      <c r="Q76" s="4">
        <v>0</v>
      </c>
      <c r="R76" s="3"/>
      <c r="S76" s="4"/>
      <c r="T76" s="3"/>
      <c r="U76" s="4"/>
      <c r="V76" s="3"/>
      <c r="W76" s="4"/>
      <c r="X76" s="3"/>
      <c r="Y76" s="4"/>
      <c r="Z76" s="3"/>
      <c r="AA76" s="4"/>
      <c r="AB76" s="3"/>
      <c r="AC76" s="4"/>
      <c r="AD76" s="3"/>
      <c r="AE76" s="4">
        <f t="shared" si="18"/>
        <v>0</v>
      </c>
      <c r="AF76" s="3"/>
      <c r="AH76" s="4"/>
      <c r="AI76" s="3"/>
      <c r="AJ76" s="4"/>
      <c r="AK76" s="3"/>
      <c r="AL76" s="4"/>
      <c r="AM76" s="3"/>
      <c r="AN76" s="4"/>
      <c r="AO76" s="3"/>
      <c r="AP76" s="4"/>
      <c r="AQ76" s="3"/>
      <c r="AR76" s="4">
        <v>0</v>
      </c>
      <c r="AS76" s="3"/>
      <c r="AT76" s="4"/>
      <c r="AU76" s="3"/>
      <c r="AV76" s="4"/>
      <c r="AW76" s="3"/>
      <c r="AX76" s="4"/>
      <c r="AY76" s="3"/>
      <c r="AZ76" s="4"/>
      <c r="BA76" s="3"/>
      <c r="BB76" s="4"/>
      <c r="BC76" s="3"/>
      <c r="BD76" s="4"/>
      <c r="BE76" s="3"/>
      <c r="BF76" s="4">
        <f t="shared" si="19"/>
        <v>0</v>
      </c>
      <c r="BG76" s="3"/>
      <c r="BH76" s="4">
        <f t="shared" si="20"/>
        <v>0</v>
      </c>
      <c r="BI76" s="3"/>
      <c r="BJ76" s="4">
        <f>ROUND((BF76-BH76),5)</f>
        <v>0</v>
      </c>
    </row>
    <row r="77" spans="1:62" x14ac:dyDescent="0.25">
      <c r="A77" s="1"/>
      <c r="B77" s="1"/>
      <c r="C77" s="1"/>
      <c r="D77" s="1"/>
      <c r="E77" s="1" t="s">
        <v>59</v>
      </c>
      <c r="F77" s="1"/>
      <c r="G77" s="2">
        <f>ROUND(SUM(G72:G76),5)</f>
        <v>0</v>
      </c>
      <c r="H77" s="3"/>
      <c r="I77" s="2">
        <f>ROUND(SUM(I72:I76),5)</f>
        <v>0</v>
      </c>
      <c r="J77" s="3"/>
      <c r="K77" s="2">
        <f>ROUND(SUM(K72:K76),5)</f>
        <v>14000</v>
      </c>
      <c r="L77" s="3"/>
      <c r="M77" s="2">
        <f>ROUND(SUM(M72:M76),5)</f>
        <v>0</v>
      </c>
      <c r="N77" s="3"/>
      <c r="O77" s="2">
        <f>ROUND(SUM(O72:O76),5)</f>
        <v>0</v>
      </c>
      <c r="P77" s="3"/>
      <c r="Q77" s="2">
        <f>ROUND(SUM(Q72:Q76),5)</f>
        <v>0</v>
      </c>
      <c r="R77" s="3"/>
      <c r="S77" s="2">
        <f>ROUND(SUM(S72:S76),5)</f>
        <v>0</v>
      </c>
      <c r="T77" s="3"/>
      <c r="U77" s="2">
        <f>ROUND(SUM(U72:U76),5)</f>
        <v>0</v>
      </c>
      <c r="V77" s="3"/>
      <c r="W77" s="2">
        <f>ROUND(SUM(W72:W76),5)</f>
        <v>0</v>
      </c>
      <c r="X77" s="3"/>
      <c r="Y77" s="2">
        <f>ROUND(SUM(Y72:Y76),5)</f>
        <v>0</v>
      </c>
      <c r="Z77" s="3"/>
      <c r="AA77" s="2">
        <f>ROUND(SUM(AA72:AA76),5)</f>
        <v>0</v>
      </c>
      <c r="AB77" s="3"/>
      <c r="AC77" s="2">
        <f>ROUND(SUM(AC72:AC76),5)</f>
        <v>13000</v>
      </c>
      <c r="AD77" s="3"/>
      <c r="AE77" s="2">
        <f t="shared" si="18"/>
        <v>27000</v>
      </c>
      <c r="AF77" s="3"/>
      <c r="AH77" s="2">
        <f>ROUND(SUM(AH72:AH76),5)</f>
        <v>0</v>
      </c>
      <c r="AI77" s="3"/>
      <c r="AJ77" s="2">
        <f>ROUND(SUM(AJ72:AJ76),5)</f>
        <v>0</v>
      </c>
      <c r="AK77" s="3"/>
      <c r="AL77" s="2">
        <f>ROUND(SUM(AL72:AL76),5)</f>
        <v>14000</v>
      </c>
      <c r="AM77" s="3"/>
      <c r="AN77" s="2">
        <f>ROUND(SUM(AN72:AN76),5)</f>
        <v>0</v>
      </c>
      <c r="AO77" s="3"/>
      <c r="AP77" s="2">
        <f>ROUND(SUM(AP72:AP76),5)</f>
        <v>0</v>
      </c>
      <c r="AQ77" s="3"/>
      <c r="AR77" s="2">
        <f>ROUND(SUM(AR72:AR76),5)</f>
        <v>0</v>
      </c>
      <c r="AS77" s="3"/>
      <c r="AT77" s="2">
        <f>ROUND(SUM(AT72:AT76),5)</f>
        <v>0</v>
      </c>
      <c r="AU77" s="3"/>
      <c r="AV77" s="2">
        <f>ROUND(SUM(AV72:AV76),5)</f>
        <v>0</v>
      </c>
      <c r="AW77" s="3"/>
      <c r="AX77" s="2">
        <f>ROUND(SUM(AX72:AX76),5)</f>
        <v>0</v>
      </c>
      <c r="AY77" s="3"/>
      <c r="AZ77" s="2">
        <f>ROUND(SUM(AZ72:AZ76),5)</f>
        <v>0</v>
      </c>
      <c r="BA77" s="3"/>
      <c r="BB77" s="2">
        <f>ROUND(SUM(BB72:BB76),5)</f>
        <v>0</v>
      </c>
      <c r="BC77" s="3"/>
      <c r="BD77" s="2">
        <f>ROUND(SUM(BD72:BD76),5)</f>
        <v>13000</v>
      </c>
      <c r="BE77" s="3"/>
      <c r="BF77" s="2">
        <f t="shared" si="19"/>
        <v>27000</v>
      </c>
      <c r="BG77" s="3"/>
      <c r="BH77" s="2">
        <f t="shared" si="20"/>
        <v>27000</v>
      </c>
      <c r="BI77" s="3"/>
      <c r="BJ77" s="2">
        <f>ROUND((BF77-BH77),5)</f>
        <v>0</v>
      </c>
    </row>
    <row r="78" spans="1:62" ht="15.75" thickBot="1" x14ac:dyDescent="0.3">
      <c r="A78" s="1"/>
      <c r="B78" s="1"/>
      <c r="C78" s="1"/>
      <c r="D78" s="1"/>
      <c r="E78" s="1" t="s">
        <v>60</v>
      </c>
      <c r="F78" s="1"/>
      <c r="G78" s="4">
        <v>500</v>
      </c>
      <c r="H78" s="3"/>
      <c r="I78" s="4"/>
      <c r="J78" s="3"/>
      <c r="K78" s="4"/>
      <c r="L78" s="3"/>
      <c r="M78" s="4"/>
      <c r="N78" s="3"/>
      <c r="O78" s="4"/>
      <c r="P78" s="3"/>
      <c r="Q78" s="4"/>
      <c r="R78" s="3"/>
      <c r="S78" s="4"/>
      <c r="T78" s="3"/>
      <c r="U78" s="4"/>
      <c r="V78" s="3"/>
      <c r="W78" s="4"/>
      <c r="X78" s="3"/>
      <c r="Y78" s="4"/>
      <c r="Z78" s="3"/>
      <c r="AA78" s="4"/>
      <c r="AB78" s="3"/>
      <c r="AC78" s="4"/>
      <c r="AD78" s="3"/>
      <c r="AE78" s="4">
        <f t="shared" si="18"/>
        <v>500</v>
      </c>
      <c r="AF78" s="3"/>
      <c r="AH78" s="4">
        <v>500</v>
      </c>
      <c r="AI78" s="3"/>
      <c r="AJ78" s="4"/>
      <c r="AK78" s="3"/>
      <c r="AL78" s="4"/>
      <c r="AM78" s="3"/>
      <c r="AN78" s="4"/>
      <c r="AO78" s="3"/>
      <c r="AP78" s="4"/>
      <c r="AQ78" s="3"/>
      <c r="AR78" s="4"/>
      <c r="AS78" s="3"/>
      <c r="AT78" s="4"/>
      <c r="AU78" s="3"/>
      <c r="AV78" s="4"/>
      <c r="AW78" s="3"/>
      <c r="AX78" s="4"/>
      <c r="AY78" s="3"/>
      <c r="AZ78" s="4"/>
      <c r="BA78" s="3"/>
      <c r="BB78" s="4"/>
      <c r="BC78" s="3"/>
      <c r="BD78" s="4"/>
      <c r="BE78" s="3"/>
      <c r="BF78" s="4">
        <f t="shared" si="19"/>
        <v>500</v>
      </c>
      <c r="BG78" s="3"/>
      <c r="BH78" s="4">
        <f t="shared" si="20"/>
        <v>500</v>
      </c>
      <c r="BI78" s="3"/>
      <c r="BJ78" s="4"/>
    </row>
    <row r="79" spans="1:62" x14ac:dyDescent="0.25">
      <c r="A79" s="1"/>
      <c r="B79" s="1"/>
      <c r="C79" s="1"/>
      <c r="D79" s="1" t="s">
        <v>61</v>
      </c>
      <c r="E79" s="1"/>
      <c r="F79" s="1"/>
      <c r="G79" s="2">
        <f>ROUND(SUM(G70:G71)+SUM(G77:G78),5)</f>
        <v>500</v>
      </c>
      <c r="H79" s="3"/>
      <c r="I79" s="2">
        <f>ROUND(SUM(I70:I71)+SUM(I77:I78),5)</f>
        <v>0</v>
      </c>
      <c r="J79" s="3"/>
      <c r="K79" s="2">
        <f>ROUND(SUM(K70:K71)+SUM(K77:K78),5)</f>
        <v>14000</v>
      </c>
      <c r="L79" s="3"/>
      <c r="M79" s="2">
        <f>ROUND(SUM(M70:M71)+SUM(M77:M78),5)</f>
        <v>0</v>
      </c>
      <c r="N79" s="3"/>
      <c r="O79" s="2">
        <f>ROUND(SUM(O70:O71)+SUM(O77:O78),5)</f>
        <v>1500</v>
      </c>
      <c r="P79" s="3"/>
      <c r="Q79" s="2">
        <f>ROUND(SUM(Q70:Q71)+SUM(Q77:Q78),5)</f>
        <v>0</v>
      </c>
      <c r="R79" s="3"/>
      <c r="S79" s="2">
        <f>ROUND(SUM(S70:S71)+SUM(S77:S78),5)</f>
        <v>0</v>
      </c>
      <c r="T79" s="3"/>
      <c r="U79" s="2">
        <f>ROUND(SUM(U70:U71)+SUM(U77:U78),5)</f>
        <v>0</v>
      </c>
      <c r="V79" s="3"/>
      <c r="W79" s="2">
        <f>ROUND(SUM(W70:W71)+SUM(W77:W78),5)</f>
        <v>0</v>
      </c>
      <c r="X79" s="3"/>
      <c r="Y79" s="2">
        <f>ROUND(SUM(Y70:Y71)+SUM(Y77:Y78),5)</f>
        <v>8000</v>
      </c>
      <c r="Z79" s="3"/>
      <c r="AA79" s="2">
        <f>ROUND(SUM(AA70:AA71)+SUM(AA77:AA78),5)</f>
        <v>30000</v>
      </c>
      <c r="AB79" s="3"/>
      <c r="AC79" s="2">
        <f>ROUND(SUM(AC70:AC71)+SUM(AC77:AC78),5)</f>
        <v>18000</v>
      </c>
      <c r="AD79" s="3"/>
      <c r="AE79" s="2">
        <f t="shared" si="18"/>
        <v>72000</v>
      </c>
      <c r="AF79" s="3"/>
      <c r="AH79" s="2">
        <f>ROUND(SUM(AH70:AH71)+SUM(AH77:AH78),5)</f>
        <v>500</v>
      </c>
      <c r="AI79" s="3"/>
      <c r="AJ79" s="2">
        <f>ROUND(SUM(AJ70:AJ71)+SUM(AJ77:AJ78),5)</f>
        <v>0</v>
      </c>
      <c r="AK79" s="3"/>
      <c r="AL79" s="2">
        <f>ROUND(SUM(AL70:AL71)+SUM(AL77:AL78),5)</f>
        <v>14000</v>
      </c>
      <c r="AM79" s="3"/>
      <c r="AN79" s="2">
        <f>ROUND(SUM(AN70:AN71)+SUM(AN77:AN78),5)</f>
        <v>0</v>
      </c>
      <c r="AO79" s="3"/>
      <c r="AP79" s="2">
        <f>ROUND(SUM(AP70:AP71)+SUM(AP77:AP78),5)</f>
        <v>1500</v>
      </c>
      <c r="AQ79" s="3"/>
      <c r="AR79" s="2">
        <f>ROUND(SUM(AR70:AR71)+SUM(AR77:AR78),5)</f>
        <v>0</v>
      </c>
      <c r="AS79" s="3"/>
      <c r="AT79" s="2">
        <f>ROUND(SUM(AT70:AT71)+SUM(AT77:AT78),5)</f>
        <v>0</v>
      </c>
      <c r="AU79" s="3"/>
      <c r="AV79" s="2">
        <f>ROUND(SUM(AV70:AV71)+SUM(AV77:AV78),5)</f>
        <v>0</v>
      </c>
      <c r="AW79" s="3"/>
      <c r="AX79" s="2">
        <f>ROUND(SUM(AX70:AX71)+SUM(AX77:AX78),5)</f>
        <v>0</v>
      </c>
      <c r="AY79" s="3"/>
      <c r="AZ79" s="2">
        <f>ROUND(SUM(AZ70:AZ71)+SUM(AZ77:AZ78),5)</f>
        <v>11000</v>
      </c>
      <c r="BA79" s="3"/>
      <c r="BB79" s="2">
        <f>ROUND(SUM(BB70:BB71)+SUM(BB77:BB78),5)</f>
        <v>40000</v>
      </c>
      <c r="BC79" s="3"/>
      <c r="BD79" s="2">
        <f>ROUND(SUM(BD70:BD71)+SUM(BD77:BD78),5)</f>
        <v>18000</v>
      </c>
      <c r="BE79" s="3"/>
      <c r="BF79" s="2">
        <f t="shared" si="19"/>
        <v>85000</v>
      </c>
      <c r="BG79" s="3"/>
      <c r="BH79" s="2">
        <f t="shared" si="20"/>
        <v>72000</v>
      </c>
      <c r="BI79" s="3"/>
      <c r="BJ79" s="2">
        <f>ROUND((BF79-BH79),5)</f>
        <v>13000</v>
      </c>
    </row>
    <row r="80" spans="1:62" x14ac:dyDescent="0.25">
      <c r="A80" s="1"/>
      <c r="B80" s="1"/>
      <c r="C80" s="1"/>
      <c r="D80" s="1" t="s">
        <v>62</v>
      </c>
      <c r="E80" s="1"/>
      <c r="F80" s="1"/>
      <c r="G80" s="2"/>
      <c r="H80" s="3"/>
      <c r="I80" s="2"/>
      <c r="J80" s="3"/>
      <c r="K80" s="2"/>
      <c r="L80" s="3"/>
      <c r="M80" s="2"/>
      <c r="N80" s="3"/>
      <c r="O80" s="2"/>
      <c r="P80" s="3"/>
      <c r="Q80" s="2"/>
      <c r="R80" s="3"/>
      <c r="S80" s="2"/>
      <c r="T80" s="3"/>
      <c r="U80" s="2"/>
      <c r="V80" s="3"/>
      <c r="W80" s="2"/>
      <c r="X80" s="3"/>
      <c r="Y80" s="2"/>
      <c r="Z80" s="3"/>
      <c r="AA80" s="2"/>
      <c r="AB80" s="3"/>
      <c r="AC80" s="2"/>
      <c r="AD80" s="3"/>
      <c r="AE80" s="2"/>
      <c r="AF80" s="3"/>
      <c r="AH80" s="2"/>
      <c r="AI80" s="3"/>
      <c r="AJ80" s="2"/>
      <c r="AK80" s="3"/>
      <c r="AL80" s="2"/>
      <c r="AM80" s="3"/>
      <c r="AN80" s="2"/>
      <c r="AO80" s="3"/>
      <c r="AP80" s="2"/>
      <c r="AQ80" s="3"/>
      <c r="AR80" s="2"/>
      <c r="AS80" s="3"/>
      <c r="AT80" s="2"/>
      <c r="AU80" s="3"/>
      <c r="AV80" s="2"/>
      <c r="AW80" s="3"/>
      <c r="AX80" s="2"/>
      <c r="AY80" s="3"/>
      <c r="AZ80" s="2"/>
      <c r="BA80" s="3"/>
      <c r="BB80" s="2"/>
      <c r="BC80" s="3"/>
      <c r="BD80" s="2"/>
      <c r="BE80" s="3"/>
      <c r="BF80" s="2"/>
      <c r="BG80" s="3"/>
      <c r="BH80" s="2"/>
      <c r="BI80" s="3"/>
      <c r="BJ80" s="2"/>
    </row>
    <row r="81" spans="1:62" x14ac:dyDescent="0.25">
      <c r="A81" s="1"/>
      <c r="B81" s="1"/>
      <c r="C81" s="1"/>
      <c r="D81" s="1"/>
      <c r="E81" s="1" t="s">
        <v>63</v>
      </c>
      <c r="F81" s="1"/>
      <c r="G81" s="2"/>
      <c r="H81" s="3"/>
      <c r="I81" s="2">
        <v>5000</v>
      </c>
      <c r="J81" s="3"/>
      <c r="K81" s="2"/>
      <c r="L81" s="3"/>
      <c r="M81" s="2"/>
      <c r="N81" s="3"/>
      <c r="O81" s="2"/>
      <c r="P81" s="3"/>
      <c r="Q81" s="2"/>
      <c r="R81" s="3"/>
      <c r="S81" s="2"/>
      <c r="T81" s="3"/>
      <c r="U81" s="2"/>
      <c r="V81" s="3"/>
      <c r="W81" s="2"/>
      <c r="X81" s="3"/>
      <c r="Y81" s="2"/>
      <c r="Z81" s="3"/>
      <c r="AA81" s="2"/>
      <c r="AB81" s="3"/>
      <c r="AC81" s="2"/>
      <c r="AD81" s="3"/>
      <c r="AE81" s="2">
        <f>ROUND(G81+I81+K81+M81+O81+Q81+S81+U81+W81+Y81+AA81+AC81,5)</f>
        <v>5000</v>
      </c>
      <c r="AF81" s="3"/>
      <c r="AH81" s="2"/>
      <c r="AI81" s="3"/>
      <c r="AJ81" s="2">
        <v>5000</v>
      </c>
      <c r="AK81" s="3"/>
      <c r="AL81" s="2"/>
      <c r="AM81" s="3"/>
      <c r="AN81" s="2"/>
      <c r="AO81" s="3"/>
      <c r="AP81" s="2"/>
      <c r="AQ81" s="3"/>
      <c r="AR81" s="2"/>
      <c r="AS81" s="3"/>
      <c r="AT81" s="2"/>
      <c r="AU81" s="3"/>
      <c r="AV81" s="2"/>
      <c r="AW81" s="3"/>
      <c r="AX81" s="2"/>
      <c r="AY81" s="3"/>
      <c r="AZ81" s="2"/>
      <c r="BA81" s="3"/>
      <c r="BB81" s="2"/>
      <c r="BC81" s="3"/>
      <c r="BD81" s="2"/>
      <c r="BE81" s="3"/>
      <c r="BF81" s="2">
        <f>ROUND(AH81+AJ81+AL81+AN81+AP81+AR81+AT81+AV81+AX81+AZ81+BB81+BD81,5)</f>
        <v>5000</v>
      </c>
      <c r="BG81" s="3"/>
      <c r="BH81" s="2">
        <f>AE81</f>
        <v>5000</v>
      </c>
      <c r="BI81" s="3"/>
      <c r="BJ81" s="2">
        <f>ROUND((BF81-BH81),5)</f>
        <v>0</v>
      </c>
    </row>
    <row r="82" spans="1:62" x14ac:dyDescent="0.25">
      <c r="A82" s="1"/>
      <c r="B82" s="1"/>
      <c r="C82" s="1"/>
      <c r="D82" s="1"/>
      <c r="E82" s="1" t="s">
        <v>64</v>
      </c>
      <c r="F82" s="1"/>
      <c r="G82" s="2">
        <v>1160</v>
      </c>
      <c r="H82" s="3"/>
      <c r="I82" s="2">
        <v>1160</v>
      </c>
      <c r="J82" s="3"/>
      <c r="K82" s="2">
        <v>1160</v>
      </c>
      <c r="L82" s="3"/>
      <c r="M82" s="2">
        <v>1160</v>
      </c>
      <c r="N82" s="3"/>
      <c r="O82" s="2">
        <v>1160</v>
      </c>
      <c r="P82" s="3"/>
      <c r="Q82" s="2">
        <v>1160</v>
      </c>
      <c r="R82" s="3"/>
      <c r="S82" s="2">
        <v>1160</v>
      </c>
      <c r="T82" s="3"/>
      <c r="U82" s="2">
        <v>1160</v>
      </c>
      <c r="V82" s="3"/>
      <c r="W82" s="2">
        <v>1150</v>
      </c>
      <c r="X82" s="3"/>
      <c r="Y82" s="2">
        <v>1160</v>
      </c>
      <c r="Z82" s="3"/>
      <c r="AA82" s="2">
        <v>1160</v>
      </c>
      <c r="AB82" s="3"/>
      <c r="AC82" s="2">
        <v>1160</v>
      </c>
      <c r="AD82" s="3"/>
      <c r="AE82" s="2">
        <f>ROUND(G82+I82+K82+M82+O82+Q82+S82+U82+W82+Y82+AA82+AC82,5)</f>
        <v>13910</v>
      </c>
      <c r="AF82" s="3"/>
      <c r="AH82" s="2">
        <v>1160</v>
      </c>
      <c r="AI82" s="3"/>
      <c r="AJ82" s="2">
        <v>1160</v>
      </c>
      <c r="AK82" s="3"/>
      <c r="AL82" s="2">
        <v>1160</v>
      </c>
      <c r="AM82" s="3"/>
      <c r="AN82" s="2">
        <v>1160</v>
      </c>
      <c r="AO82" s="3"/>
      <c r="AP82" s="2">
        <v>1160</v>
      </c>
      <c r="AQ82" s="3"/>
      <c r="AR82" s="2">
        <v>1160</v>
      </c>
      <c r="AS82" s="3"/>
      <c r="AT82" s="2">
        <v>1160</v>
      </c>
      <c r="AU82" s="3"/>
      <c r="AV82" s="2">
        <v>1160</v>
      </c>
      <c r="AW82" s="3"/>
      <c r="AX82" s="2">
        <v>1150</v>
      </c>
      <c r="AY82" s="3"/>
      <c r="AZ82" s="2">
        <v>1160</v>
      </c>
      <c r="BA82" s="3"/>
      <c r="BB82" s="2">
        <v>1160</v>
      </c>
      <c r="BC82" s="3"/>
      <c r="BD82" s="2">
        <v>1160</v>
      </c>
      <c r="BE82" s="3"/>
      <c r="BF82" s="2">
        <f>ROUND(AH82+AJ82+AL82+AN82+AP82+AR82+AT82+AV82+AX82+AZ82+BB82+BD82,5)</f>
        <v>13910</v>
      </c>
      <c r="BG82" s="3"/>
      <c r="BH82" s="2">
        <f>AE82</f>
        <v>13910</v>
      </c>
      <c r="BI82" s="3"/>
      <c r="BJ82" s="2">
        <f>ROUND((BF82-BH82),5)</f>
        <v>0</v>
      </c>
    </row>
    <row r="83" spans="1:62" x14ac:dyDescent="0.25">
      <c r="A83" s="1"/>
      <c r="B83" s="1"/>
      <c r="C83" s="1"/>
      <c r="D83" s="1"/>
      <c r="E83" s="1" t="s">
        <v>65</v>
      </c>
      <c r="F83" s="1"/>
      <c r="G83" s="2"/>
      <c r="H83" s="3"/>
      <c r="I83" s="2"/>
      <c r="J83" s="3"/>
      <c r="K83" s="2"/>
      <c r="L83" s="3"/>
      <c r="M83" s="2"/>
      <c r="N83" s="3"/>
      <c r="O83" s="2"/>
      <c r="P83" s="3"/>
      <c r="Q83" s="2"/>
      <c r="R83" s="3"/>
      <c r="S83" s="2"/>
      <c r="T83" s="3"/>
      <c r="U83" s="2"/>
      <c r="V83" s="3"/>
      <c r="W83" s="2"/>
      <c r="X83" s="3"/>
      <c r="Y83" s="2"/>
      <c r="Z83" s="3"/>
      <c r="AA83" s="2"/>
      <c r="AB83" s="3"/>
      <c r="AC83" s="2"/>
      <c r="AD83" s="3"/>
      <c r="AE83" s="2"/>
      <c r="AF83" s="3"/>
      <c r="AH83" s="2"/>
      <c r="AI83" s="3"/>
      <c r="AJ83" s="2"/>
      <c r="AK83" s="3"/>
      <c r="AL83" s="2"/>
      <c r="AM83" s="3"/>
      <c r="AN83" s="2"/>
      <c r="AO83" s="3"/>
      <c r="AP83" s="2"/>
      <c r="AQ83" s="3"/>
      <c r="AR83" s="2"/>
      <c r="AS83" s="3"/>
      <c r="AT83" s="2"/>
      <c r="AU83" s="3"/>
      <c r="AV83" s="2"/>
      <c r="AW83" s="3"/>
      <c r="AX83" s="2"/>
      <c r="AY83" s="3"/>
      <c r="AZ83" s="2"/>
      <c r="BA83" s="3"/>
      <c r="BB83" s="2"/>
      <c r="BC83" s="3"/>
      <c r="BD83" s="2"/>
      <c r="BE83" s="3"/>
      <c r="BF83" s="2"/>
      <c r="BG83" s="3"/>
      <c r="BH83" s="2"/>
      <c r="BI83" s="3"/>
      <c r="BJ83" s="2"/>
    </row>
    <row r="84" spans="1:62" x14ac:dyDescent="0.25">
      <c r="A84" s="1"/>
      <c r="B84" s="1"/>
      <c r="C84" s="1"/>
      <c r="D84" s="1"/>
      <c r="E84" s="1"/>
      <c r="F84" s="1" t="s">
        <v>66</v>
      </c>
      <c r="G84" s="2"/>
      <c r="H84" s="3"/>
      <c r="I84" s="2"/>
      <c r="J84" s="3"/>
      <c r="K84" s="2"/>
      <c r="L84" s="3"/>
      <c r="M84" s="2"/>
      <c r="N84" s="3"/>
      <c r="O84" s="2"/>
      <c r="P84" s="3"/>
      <c r="Q84" s="2"/>
      <c r="R84" s="3"/>
      <c r="S84" s="2"/>
      <c r="T84" s="3"/>
      <c r="U84" s="2"/>
      <c r="V84" s="3"/>
      <c r="W84" s="2"/>
      <c r="X84" s="3"/>
      <c r="Y84" s="2"/>
      <c r="Z84" s="3"/>
      <c r="AA84" s="2"/>
      <c r="AB84" s="3"/>
      <c r="AC84" s="2"/>
      <c r="AD84" s="3"/>
      <c r="AE84" s="2">
        <f>ROUND(G84+I84+K84+M84+O84+Q84+S84+U84+W84+Y84+AA84+AC84,5)</f>
        <v>0</v>
      </c>
      <c r="AF84" s="3"/>
      <c r="AH84" s="2"/>
      <c r="AI84" s="3"/>
      <c r="AJ84" s="2"/>
      <c r="AK84" s="3"/>
      <c r="AL84" s="2"/>
      <c r="AM84" s="3"/>
      <c r="AN84" s="2"/>
      <c r="AO84" s="3"/>
      <c r="AP84" s="2"/>
      <c r="AQ84" s="3"/>
      <c r="AR84" s="2"/>
      <c r="AS84" s="3"/>
      <c r="AT84" s="2"/>
      <c r="AU84" s="3"/>
      <c r="AV84" s="2"/>
      <c r="AW84" s="3"/>
      <c r="AX84" s="2"/>
      <c r="AY84" s="3"/>
      <c r="AZ84" s="2"/>
      <c r="BA84" s="3"/>
      <c r="BB84" s="2"/>
      <c r="BC84" s="3"/>
      <c r="BD84" s="2"/>
      <c r="BE84" s="3"/>
      <c r="BF84" s="2">
        <f>ROUND(AH84+AJ84+AL84+AN84+AP84+AR84+AT84+AV84+AX84+AZ84+BB84+BD84,5)</f>
        <v>0</v>
      </c>
      <c r="BG84" s="3"/>
      <c r="BH84" s="2">
        <f>AE84</f>
        <v>0</v>
      </c>
      <c r="BI84" s="3"/>
      <c r="BJ84" s="2">
        <f>ROUND((BF84-BH84),5)</f>
        <v>0</v>
      </c>
    </row>
    <row r="85" spans="1:62" x14ac:dyDescent="0.25">
      <c r="A85" s="1"/>
      <c r="B85" s="1"/>
      <c r="C85" s="1"/>
      <c r="D85" s="1"/>
      <c r="E85" s="1"/>
      <c r="F85" s="1" t="s">
        <v>67</v>
      </c>
      <c r="G85" s="2"/>
      <c r="H85" s="3"/>
      <c r="I85" s="2"/>
      <c r="J85" s="3"/>
      <c r="K85" s="2"/>
      <c r="L85" s="3"/>
      <c r="M85" s="2"/>
      <c r="N85" s="3"/>
      <c r="O85" s="2"/>
      <c r="P85" s="3"/>
      <c r="Q85" s="2"/>
      <c r="R85" s="3"/>
      <c r="S85" s="2"/>
      <c r="T85" s="3"/>
      <c r="U85" s="2"/>
      <c r="V85" s="3"/>
      <c r="W85" s="2"/>
      <c r="X85" s="3"/>
      <c r="Y85" s="2"/>
      <c r="Z85" s="3"/>
      <c r="AA85" s="2"/>
      <c r="AB85" s="3"/>
      <c r="AC85" s="2"/>
      <c r="AD85" s="3"/>
      <c r="AE85" s="2">
        <f>ROUND(G85+I85+K85+M85+O85+Q85+S85+U85+W85+Y85+AA85+AC85,5)</f>
        <v>0</v>
      </c>
      <c r="AF85" s="3"/>
      <c r="AH85" s="2"/>
      <c r="AI85" s="3"/>
      <c r="AJ85" s="2"/>
      <c r="AK85" s="3"/>
      <c r="AL85" s="2"/>
      <c r="AM85" s="3"/>
      <c r="AN85" s="2"/>
      <c r="AO85" s="3"/>
      <c r="AP85" s="2"/>
      <c r="AQ85" s="3"/>
      <c r="AR85" s="2"/>
      <c r="AS85" s="3"/>
      <c r="AT85" s="2"/>
      <c r="AU85" s="3"/>
      <c r="AV85" s="2"/>
      <c r="AW85" s="3"/>
      <c r="AX85" s="2"/>
      <c r="AY85" s="3"/>
      <c r="AZ85" s="2"/>
      <c r="BA85" s="3"/>
      <c r="BB85" s="2"/>
      <c r="BC85" s="3"/>
      <c r="BD85" s="2"/>
      <c r="BE85" s="3"/>
      <c r="BF85" s="2">
        <f>ROUND(AH85+AJ85+AL85+AN85+AP85+AR85+AT85+AV85+AX85+AZ85+BB85+BD85,5)</f>
        <v>0</v>
      </c>
      <c r="BG85" s="3"/>
      <c r="BH85" s="2">
        <f>AE85</f>
        <v>0</v>
      </c>
      <c r="BI85" s="3"/>
      <c r="BJ85" s="2">
        <f>ROUND((BF85-BH85),5)</f>
        <v>0</v>
      </c>
    </row>
    <row r="86" spans="1:62" x14ac:dyDescent="0.25">
      <c r="A86" s="1"/>
      <c r="B86" s="1"/>
      <c r="C86" s="1"/>
      <c r="D86" s="1"/>
      <c r="E86" s="1"/>
      <c r="F86" s="1" t="s">
        <v>68</v>
      </c>
      <c r="G86" s="2"/>
      <c r="H86" s="3"/>
      <c r="I86" s="2"/>
      <c r="J86" s="3"/>
      <c r="K86" s="2"/>
      <c r="L86" s="3"/>
      <c r="M86" s="2"/>
      <c r="N86" s="3"/>
      <c r="O86" s="2"/>
      <c r="P86" s="3"/>
      <c r="Q86" s="2"/>
      <c r="R86" s="3"/>
      <c r="S86" s="2"/>
      <c r="T86" s="3"/>
      <c r="U86" s="2"/>
      <c r="V86" s="3"/>
      <c r="W86" s="2"/>
      <c r="X86" s="3"/>
      <c r="Y86" s="2"/>
      <c r="Z86" s="3"/>
      <c r="AA86" s="2"/>
      <c r="AB86" s="3"/>
      <c r="AC86" s="2"/>
      <c r="AD86" s="3"/>
      <c r="AE86" s="2">
        <f>ROUND(G86+I86+K86+M86+O86+Q86+S86+U86+W86+Y86+AA86+AC86,5)</f>
        <v>0</v>
      </c>
      <c r="AF86" s="3"/>
      <c r="AH86" s="2"/>
      <c r="AI86" s="3"/>
      <c r="AJ86" s="2"/>
      <c r="AK86" s="3"/>
      <c r="AL86" s="2"/>
      <c r="AM86" s="3"/>
      <c r="AN86" s="2"/>
      <c r="AO86" s="3"/>
      <c r="AP86" s="2"/>
      <c r="AQ86" s="3"/>
      <c r="AR86" s="2"/>
      <c r="AS86" s="3"/>
      <c r="AT86" s="2"/>
      <c r="AU86" s="3"/>
      <c r="AV86" s="2"/>
      <c r="AW86" s="3"/>
      <c r="AX86" s="2"/>
      <c r="AY86" s="3"/>
      <c r="AZ86" s="2"/>
      <c r="BA86" s="3"/>
      <c r="BB86" s="2"/>
      <c r="BC86" s="3"/>
      <c r="BD86" s="2"/>
      <c r="BE86" s="3"/>
      <c r="BF86" s="2">
        <f>ROUND(AH86+AJ86+AL86+AN86+AP86+AR86+AT86+AV86+AX86+AZ86+BB86+BD86,5)</f>
        <v>0</v>
      </c>
      <c r="BG86" s="3"/>
      <c r="BH86" s="2">
        <f>AE86</f>
        <v>0</v>
      </c>
      <c r="BI86" s="3"/>
      <c r="BJ86" s="2">
        <f>ROUND((BF86-BH86),5)</f>
        <v>0</v>
      </c>
    </row>
    <row r="87" spans="1:62" ht="15.75" thickBot="1" x14ac:dyDescent="0.3">
      <c r="A87" s="1"/>
      <c r="B87" s="1"/>
      <c r="C87" s="1"/>
      <c r="D87" s="1"/>
      <c r="E87" s="1"/>
      <c r="F87" s="1" t="s">
        <v>69</v>
      </c>
      <c r="G87" s="43">
        <v>800</v>
      </c>
      <c r="H87" s="44"/>
      <c r="I87" s="43">
        <v>950</v>
      </c>
      <c r="J87" s="44"/>
      <c r="K87" s="43">
        <v>2400</v>
      </c>
      <c r="L87" s="44"/>
      <c r="M87" s="43">
        <v>1500</v>
      </c>
      <c r="N87" s="44"/>
      <c r="O87" s="43">
        <v>1500</v>
      </c>
      <c r="P87" s="44"/>
      <c r="Q87" s="43">
        <v>400</v>
      </c>
      <c r="R87" s="44"/>
      <c r="S87" s="43">
        <v>2000</v>
      </c>
      <c r="T87" s="44"/>
      <c r="U87" s="43">
        <v>1700</v>
      </c>
      <c r="V87" s="44"/>
      <c r="W87" s="43">
        <v>1000</v>
      </c>
      <c r="X87" s="44"/>
      <c r="Y87" s="43">
        <v>1600</v>
      </c>
      <c r="Z87" s="44"/>
      <c r="AA87" s="43">
        <v>550</v>
      </c>
      <c r="AB87" s="44"/>
      <c r="AC87" s="43">
        <v>650</v>
      </c>
      <c r="AD87" s="44"/>
      <c r="AE87" s="43">
        <f>ROUND(G87+I87+K87+M87+O87+Q87+S87+U87+W87+Y87+AA87+AC87,5)</f>
        <v>15050</v>
      </c>
      <c r="AF87" s="3"/>
      <c r="AH87" s="4">
        <v>800</v>
      </c>
      <c r="AI87" s="3"/>
      <c r="AJ87" s="4">
        <v>950</v>
      </c>
      <c r="AK87" s="3"/>
      <c r="AL87" s="4">
        <v>2400</v>
      </c>
      <c r="AM87" s="3"/>
      <c r="AN87" s="4">
        <v>1500</v>
      </c>
      <c r="AO87" s="3"/>
      <c r="AP87" s="4">
        <v>1500</v>
      </c>
      <c r="AQ87" s="3"/>
      <c r="AR87" s="4">
        <v>400</v>
      </c>
      <c r="AS87" s="3"/>
      <c r="AT87" s="4">
        <v>2000</v>
      </c>
      <c r="AU87" s="3"/>
      <c r="AV87" s="4">
        <v>1700</v>
      </c>
      <c r="AW87" s="3"/>
      <c r="AX87" s="4">
        <v>1000</v>
      </c>
      <c r="AY87" s="3"/>
      <c r="AZ87" s="4">
        <v>1600</v>
      </c>
      <c r="BA87" s="3"/>
      <c r="BB87" s="4">
        <v>550</v>
      </c>
      <c r="BC87" s="3"/>
      <c r="BD87" s="4">
        <v>650</v>
      </c>
      <c r="BE87" s="3"/>
      <c r="BF87" s="4">
        <f>ROUND(AH87+AJ87+AL87+AN87+AP87+AR87+AT87+AV87+AX87+AZ87+BB87+BD87,5)</f>
        <v>15050</v>
      </c>
      <c r="BG87" s="3"/>
      <c r="BH87" s="4">
        <f>AE87</f>
        <v>15050</v>
      </c>
      <c r="BI87" s="3"/>
      <c r="BJ87" s="4">
        <f>ROUND((BF87-BH87),5)</f>
        <v>0</v>
      </c>
    </row>
    <row r="88" spans="1:62" x14ac:dyDescent="0.25">
      <c r="A88" s="1"/>
      <c r="B88" s="1"/>
      <c r="C88" s="1"/>
      <c r="D88" s="1"/>
      <c r="E88" s="1" t="s">
        <v>70</v>
      </c>
      <c r="F88" s="1"/>
      <c r="G88" s="2">
        <f>ROUND(SUM(G83:G87),5)</f>
        <v>800</v>
      </c>
      <c r="H88" s="3"/>
      <c r="I88" s="2">
        <f>ROUND(SUM(I83:I87),5)</f>
        <v>950</v>
      </c>
      <c r="J88" s="3"/>
      <c r="K88" s="2">
        <f>ROUND(SUM(K83:K87),5)</f>
        <v>2400</v>
      </c>
      <c r="L88" s="3"/>
      <c r="M88" s="2">
        <f>ROUND(SUM(M83:M87),5)</f>
        <v>1500</v>
      </c>
      <c r="N88" s="3"/>
      <c r="O88" s="2">
        <f>ROUND(SUM(O83:O87),5)</f>
        <v>1500</v>
      </c>
      <c r="P88" s="3"/>
      <c r="Q88" s="2">
        <f>ROUND(SUM(Q83:Q87),5)</f>
        <v>400</v>
      </c>
      <c r="R88" s="3"/>
      <c r="S88" s="2">
        <f>ROUND(SUM(S83:S87),5)</f>
        <v>2000</v>
      </c>
      <c r="T88" s="3"/>
      <c r="U88" s="2">
        <f>ROUND(SUM(U83:U87),5)</f>
        <v>1700</v>
      </c>
      <c r="V88" s="3"/>
      <c r="W88" s="2">
        <f>ROUND(SUM(W83:W87),5)</f>
        <v>1000</v>
      </c>
      <c r="X88" s="3"/>
      <c r="Y88" s="2">
        <f>ROUND(SUM(Y83:Y87),5)</f>
        <v>1600</v>
      </c>
      <c r="Z88" s="3"/>
      <c r="AA88" s="2">
        <f>ROUND(SUM(AA83:AA87),5)</f>
        <v>550</v>
      </c>
      <c r="AB88" s="3"/>
      <c r="AC88" s="2">
        <f>ROUND(SUM(AC83:AC87),5)</f>
        <v>650</v>
      </c>
      <c r="AD88" s="3"/>
      <c r="AE88" s="2">
        <f>ROUND(G88+I88+K88+M88+O88+Q88+S88+U88+W88+Y88+AA88+AC88,5)</f>
        <v>15050</v>
      </c>
      <c r="AF88" s="3"/>
      <c r="AH88" s="2">
        <f>ROUND(SUM(AH83:AH87),5)</f>
        <v>800</v>
      </c>
      <c r="AI88" s="3"/>
      <c r="AJ88" s="2">
        <f>ROUND(SUM(AJ83:AJ87),5)</f>
        <v>950</v>
      </c>
      <c r="AK88" s="3"/>
      <c r="AL88" s="2">
        <f>ROUND(SUM(AL83:AL87),5)</f>
        <v>2400</v>
      </c>
      <c r="AM88" s="3"/>
      <c r="AN88" s="2">
        <f>ROUND(SUM(AN83:AN87),5)</f>
        <v>1500</v>
      </c>
      <c r="AO88" s="3"/>
      <c r="AP88" s="2">
        <f>ROUND(SUM(AP83:AP87),5)</f>
        <v>1500</v>
      </c>
      <c r="AQ88" s="3"/>
      <c r="AR88" s="2">
        <f>ROUND(SUM(AR83:AR87),5)</f>
        <v>400</v>
      </c>
      <c r="AS88" s="3"/>
      <c r="AT88" s="2">
        <f>ROUND(SUM(AT83:AT87),5)</f>
        <v>2000</v>
      </c>
      <c r="AU88" s="3"/>
      <c r="AV88" s="2">
        <f>ROUND(SUM(AV83:AV87),5)</f>
        <v>1700</v>
      </c>
      <c r="AW88" s="3"/>
      <c r="AX88" s="2">
        <f>ROUND(SUM(AX83:AX87),5)</f>
        <v>1000</v>
      </c>
      <c r="AY88" s="3"/>
      <c r="AZ88" s="2">
        <f>ROUND(SUM(AZ83:AZ87),5)</f>
        <v>1600</v>
      </c>
      <c r="BA88" s="3"/>
      <c r="BB88" s="2">
        <f>ROUND(SUM(BB83:BB87),5)</f>
        <v>550</v>
      </c>
      <c r="BC88" s="3"/>
      <c r="BD88" s="2">
        <f>ROUND(SUM(BD83:BD87),5)</f>
        <v>650</v>
      </c>
      <c r="BE88" s="3"/>
      <c r="BF88" s="2">
        <f>ROUND(AH88+AJ88+AL88+AN88+AP88+AR88+AT88+AV88+AX88+AZ88+BB88+BD88,5)</f>
        <v>15050</v>
      </c>
      <c r="BG88" s="3"/>
      <c r="BH88" s="2">
        <f>AE88</f>
        <v>15050</v>
      </c>
      <c r="BI88" s="3"/>
      <c r="BJ88" s="2">
        <f>ROUND((BF88-BH88),5)</f>
        <v>0</v>
      </c>
    </row>
    <row r="89" spans="1:62" x14ac:dyDescent="0.25">
      <c r="A89" s="1"/>
      <c r="B89" s="1"/>
      <c r="C89" s="1"/>
      <c r="D89" s="1"/>
      <c r="E89" s="1" t="s">
        <v>71</v>
      </c>
      <c r="F89" s="1"/>
      <c r="G89" s="2"/>
      <c r="H89" s="3"/>
      <c r="I89" s="2"/>
      <c r="J89" s="3"/>
      <c r="K89" s="2"/>
      <c r="L89" s="3"/>
      <c r="M89" s="2"/>
      <c r="N89" s="3"/>
      <c r="O89" s="2"/>
      <c r="P89" s="3"/>
      <c r="Q89" s="2"/>
      <c r="R89" s="3"/>
      <c r="S89" s="2"/>
      <c r="T89" s="3"/>
      <c r="U89" s="2"/>
      <c r="V89" s="3"/>
      <c r="W89" s="2"/>
      <c r="X89" s="3"/>
      <c r="Y89" s="2"/>
      <c r="Z89" s="3"/>
      <c r="AA89" s="2"/>
      <c r="AB89" s="3"/>
      <c r="AC89" s="2"/>
      <c r="AD89" s="3"/>
      <c r="AE89" s="2"/>
      <c r="AF89" s="3"/>
      <c r="AH89" s="2"/>
      <c r="AI89" s="3"/>
      <c r="AJ89" s="2"/>
      <c r="AK89" s="3"/>
      <c r="AL89" s="2"/>
      <c r="AM89" s="3"/>
      <c r="AN89" s="2"/>
      <c r="AO89" s="3"/>
      <c r="AP89" s="2"/>
      <c r="AQ89" s="3"/>
      <c r="AR89" s="2"/>
      <c r="AS89" s="3"/>
      <c r="AT89" s="2"/>
      <c r="AU89" s="3"/>
      <c r="AV89" s="2"/>
      <c r="AW89" s="3"/>
      <c r="AX89" s="2"/>
      <c r="AY89" s="3"/>
      <c r="AZ89" s="2"/>
      <c r="BA89" s="3"/>
      <c r="BB89" s="2"/>
      <c r="BC89" s="3"/>
      <c r="BD89" s="2"/>
      <c r="BE89" s="3"/>
      <c r="BF89" s="2"/>
      <c r="BG89" s="3"/>
      <c r="BH89" s="2"/>
      <c r="BI89" s="3"/>
      <c r="BJ89" s="2"/>
    </row>
    <row r="90" spans="1:62" x14ac:dyDescent="0.25">
      <c r="A90" s="1"/>
      <c r="B90" s="1"/>
      <c r="C90" s="1"/>
      <c r="D90" s="1"/>
      <c r="E90" s="1"/>
      <c r="F90" s="1" t="s">
        <v>72</v>
      </c>
      <c r="G90" s="2"/>
      <c r="H90" s="3"/>
      <c r="I90" s="2"/>
      <c r="J90" s="3"/>
      <c r="K90" s="2">
        <v>200</v>
      </c>
      <c r="L90" s="3"/>
      <c r="M90" s="2"/>
      <c r="N90" s="3"/>
      <c r="O90" s="2"/>
      <c r="P90" s="3"/>
      <c r="Q90" s="2"/>
      <c r="R90" s="3"/>
      <c r="S90" s="2">
        <v>200</v>
      </c>
      <c r="T90" s="3"/>
      <c r="U90" s="2"/>
      <c r="V90" s="3"/>
      <c r="W90" s="2"/>
      <c r="X90" s="3"/>
      <c r="Y90" s="2"/>
      <c r="Z90" s="3"/>
      <c r="AA90" s="2"/>
      <c r="AB90" s="3"/>
      <c r="AC90" s="2"/>
      <c r="AD90" s="3"/>
      <c r="AE90" s="2">
        <f t="shared" ref="AE90:AE105" si="21">ROUND(G90+I90+K90+M90+O90+Q90+S90+U90+W90+Y90+AA90+AC90,5)</f>
        <v>400</v>
      </c>
      <c r="AF90" s="3"/>
      <c r="AH90" s="2"/>
      <c r="AI90" s="3"/>
      <c r="AJ90" s="2"/>
      <c r="AK90" s="3"/>
      <c r="AL90" s="2">
        <v>200</v>
      </c>
      <c r="AM90" s="3"/>
      <c r="AN90" s="2"/>
      <c r="AO90" s="3"/>
      <c r="AP90" s="2"/>
      <c r="AQ90" s="3"/>
      <c r="AR90" s="2"/>
      <c r="AS90" s="3"/>
      <c r="AT90" s="2">
        <v>200</v>
      </c>
      <c r="AU90" s="3"/>
      <c r="AV90" s="2"/>
      <c r="AW90" s="3"/>
      <c r="AX90" s="2"/>
      <c r="AY90" s="3"/>
      <c r="AZ90" s="2"/>
      <c r="BA90" s="3"/>
      <c r="BB90" s="2"/>
      <c r="BC90" s="3"/>
      <c r="BD90" s="2"/>
      <c r="BE90" s="3"/>
      <c r="BF90" s="2">
        <f t="shared" ref="BF90:BF105" si="22">ROUND(AH90+AJ90+AL90+AN90+AP90+AR90+AT90+AV90+AX90+AZ90+BB90+BD90,5)</f>
        <v>400</v>
      </c>
      <c r="BG90" s="3"/>
      <c r="BH90" s="2">
        <f t="shared" ref="BH90:BH105" si="23">AE90</f>
        <v>400</v>
      </c>
      <c r="BI90" s="3"/>
      <c r="BJ90" s="2">
        <f t="shared" ref="BJ90:BJ105" si="24">ROUND((BF90-BH90),5)</f>
        <v>0</v>
      </c>
    </row>
    <row r="91" spans="1:62" x14ac:dyDescent="0.25">
      <c r="A91" s="1"/>
      <c r="B91" s="1"/>
      <c r="C91" s="1"/>
      <c r="D91" s="1"/>
      <c r="E91" s="1"/>
      <c r="F91" s="1" t="s">
        <v>73</v>
      </c>
      <c r="G91" s="2">
        <v>140</v>
      </c>
      <c r="H91" s="3"/>
      <c r="I91" s="2">
        <v>140</v>
      </c>
      <c r="J91" s="3"/>
      <c r="K91" s="2">
        <v>140</v>
      </c>
      <c r="L91" s="3"/>
      <c r="M91" s="2">
        <v>140</v>
      </c>
      <c r="N91" s="3"/>
      <c r="O91" s="2">
        <v>140</v>
      </c>
      <c r="P91" s="3"/>
      <c r="Q91" s="2">
        <v>140</v>
      </c>
      <c r="R91" s="3"/>
      <c r="S91" s="2">
        <v>140</v>
      </c>
      <c r="T91" s="3"/>
      <c r="U91" s="2">
        <v>140</v>
      </c>
      <c r="V91" s="3"/>
      <c r="W91" s="2">
        <v>140</v>
      </c>
      <c r="X91" s="3"/>
      <c r="Y91" s="2">
        <v>140</v>
      </c>
      <c r="Z91" s="3"/>
      <c r="AA91" s="2">
        <v>140</v>
      </c>
      <c r="AB91" s="3"/>
      <c r="AC91" s="2">
        <v>140</v>
      </c>
      <c r="AD91" s="3"/>
      <c r="AE91" s="2">
        <f t="shared" si="21"/>
        <v>1680</v>
      </c>
      <c r="AF91" s="3"/>
      <c r="AH91" s="2">
        <v>140</v>
      </c>
      <c r="AI91" s="3"/>
      <c r="AJ91" s="2">
        <v>140</v>
      </c>
      <c r="AK91" s="3"/>
      <c r="AL91" s="2">
        <v>140</v>
      </c>
      <c r="AM91" s="3"/>
      <c r="AN91" s="2">
        <v>140</v>
      </c>
      <c r="AO91" s="3"/>
      <c r="AP91" s="2">
        <v>140</v>
      </c>
      <c r="AQ91" s="3"/>
      <c r="AR91" s="2">
        <v>140</v>
      </c>
      <c r="AS91" s="3"/>
      <c r="AT91" s="2">
        <v>140</v>
      </c>
      <c r="AU91" s="3"/>
      <c r="AV91" s="2">
        <v>140</v>
      </c>
      <c r="AW91" s="3"/>
      <c r="AX91" s="2">
        <v>140</v>
      </c>
      <c r="AY91" s="3"/>
      <c r="AZ91" s="2">
        <v>140</v>
      </c>
      <c r="BA91" s="3"/>
      <c r="BB91" s="2">
        <v>140</v>
      </c>
      <c r="BC91" s="3"/>
      <c r="BD91" s="2">
        <v>140</v>
      </c>
      <c r="BE91" s="3"/>
      <c r="BF91" s="2">
        <f t="shared" si="22"/>
        <v>1680</v>
      </c>
      <c r="BG91" s="3"/>
      <c r="BH91" s="2">
        <f t="shared" si="23"/>
        <v>1680</v>
      </c>
      <c r="BI91" s="3"/>
      <c r="BJ91" s="2">
        <f t="shared" si="24"/>
        <v>0</v>
      </c>
    </row>
    <row r="92" spans="1:62" x14ac:dyDescent="0.25">
      <c r="A92" s="1"/>
      <c r="B92" s="1"/>
      <c r="C92" s="1"/>
      <c r="D92" s="1"/>
      <c r="E92" s="1"/>
      <c r="F92" s="1" t="s">
        <v>74</v>
      </c>
      <c r="G92" s="2">
        <v>160</v>
      </c>
      <c r="H92" s="3"/>
      <c r="I92" s="2">
        <v>200</v>
      </c>
      <c r="J92" s="3"/>
      <c r="K92" s="2"/>
      <c r="L92" s="3"/>
      <c r="M92" s="2"/>
      <c r="N92" s="3"/>
      <c r="O92" s="2">
        <v>150</v>
      </c>
      <c r="P92" s="3"/>
      <c r="Q92" s="2"/>
      <c r="R92" s="3"/>
      <c r="S92" s="2">
        <v>50</v>
      </c>
      <c r="T92" s="3"/>
      <c r="U92" s="2">
        <v>100</v>
      </c>
      <c r="V92" s="3"/>
      <c r="W92" s="2">
        <v>200</v>
      </c>
      <c r="X92" s="3"/>
      <c r="Y92" s="2"/>
      <c r="Z92" s="3"/>
      <c r="AA92" s="2">
        <v>60</v>
      </c>
      <c r="AB92" s="3"/>
      <c r="AC92" s="2"/>
      <c r="AD92" s="3"/>
      <c r="AE92" s="2">
        <f t="shared" si="21"/>
        <v>920</v>
      </c>
      <c r="AF92" s="3"/>
      <c r="AH92" s="2">
        <v>160</v>
      </c>
      <c r="AI92" s="3"/>
      <c r="AJ92" s="2">
        <v>200</v>
      </c>
      <c r="AK92" s="3"/>
      <c r="AL92" s="2"/>
      <c r="AM92" s="3"/>
      <c r="AN92" s="2"/>
      <c r="AO92" s="3"/>
      <c r="AP92" s="2">
        <v>150</v>
      </c>
      <c r="AQ92" s="3"/>
      <c r="AR92" s="2"/>
      <c r="AS92" s="3"/>
      <c r="AT92" s="2">
        <v>50</v>
      </c>
      <c r="AU92" s="3"/>
      <c r="AV92" s="2">
        <v>100</v>
      </c>
      <c r="AW92" s="3"/>
      <c r="AX92" s="2">
        <v>200</v>
      </c>
      <c r="AY92" s="3"/>
      <c r="AZ92" s="2"/>
      <c r="BA92" s="3"/>
      <c r="BB92" s="2">
        <v>60</v>
      </c>
      <c r="BC92" s="3"/>
      <c r="BD92" s="2"/>
      <c r="BE92" s="3"/>
      <c r="BF92" s="2">
        <f t="shared" si="22"/>
        <v>920</v>
      </c>
      <c r="BG92" s="3"/>
      <c r="BH92" s="2">
        <f t="shared" si="23"/>
        <v>920</v>
      </c>
      <c r="BI92" s="3"/>
      <c r="BJ92" s="2">
        <f t="shared" si="24"/>
        <v>0</v>
      </c>
    </row>
    <row r="93" spans="1:62" ht="15.75" thickBot="1" x14ac:dyDescent="0.3">
      <c r="A93" s="1"/>
      <c r="B93" s="1"/>
      <c r="C93" s="1"/>
      <c r="D93" s="1"/>
      <c r="E93" s="1"/>
      <c r="F93" s="1" t="s">
        <v>75</v>
      </c>
      <c r="G93" s="4">
        <v>750</v>
      </c>
      <c r="H93" s="3"/>
      <c r="I93" s="4">
        <v>750</v>
      </c>
      <c r="J93" s="3"/>
      <c r="K93" s="4">
        <v>750</v>
      </c>
      <c r="L93" s="3"/>
      <c r="M93" s="4">
        <v>750</v>
      </c>
      <c r="N93" s="3"/>
      <c r="O93" s="4">
        <v>750</v>
      </c>
      <c r="P93" s="3"/>
      <c r="Q93" s="4">
        <v>750</v>
      </c>
      <c r="R93" s="3"/>
      <c r="S93" s="4">
        <v>750</v>
      </c>
      <c r="T93" s="3"/>
      <c r="U93" s="4">
        <v>750</v>
      </c>
      <c r="V93" s="3"/>
      <c r="W93" s="4">
        <v>750</v>
      </c>
      <c r="X93" s="3"/>
      <c r="Y93" s="4">
        <v>750</v>
      </c>
      <c r="Z93" s="3"/>
      <c r="AA93" s="4">
        <v>750</v>
      </c>
      <c r="AB93" s="3"/>
      <c r="AC93" s="4">
        <v>750</v>
      </c>
      <c r="AD93" s="3"/>
      <c r="AE93" s="4">
        <f t="shared" si="21"/>
        <v>9000</v>
      </c>
      <c r="AF93" s="3"/>
      <c r="AH93" s="4">
        <v>750</v>
      </c>
      <c r="AI93" s="3"/>
      <c r="AJ93" s="4">
        <v>750</v>
      </c>
      <c r="AK93" s="3"/>
      <c r="AL93" s="4">
        <v>750</v>
      </c>
      <c r="AM93" s="3"/>
      <c r="AN93" s="4">
        <v>750</v>
      </c>
      <c r="AO93" s="3"/>
      <c r="AP93" s="4">
        <v>750</v>
      </c>
      <c r="AQ93" s="3"/>
      <c r="AR93" s="4">
        <v>750</v>
      </c>
      <c r="AS93" s="3"/>
      <c r="AT93" s="4">
        <v>750</v>
      </c>
      <c r="AU93" s="3"/>
      <c r="AV93" s="4">
        <v>750</v>
      </c>
      <c r="AW93" s="3"/>
      <c r="AX93" s="4">
        <v>750</v>
      </c>
      <c r="AY93" s="3"/>
      <c r="AZ93" s="4">
        <v>750</v>
      </c>
      <c r="BA93" s="3"/>
      <c r="BB93" s="4">
        <v>750</v>
      </c>
      <c r="BC93" s="3"/>
      <c r="BD93" s="4">
        <v>750</v>
      </c>
      <c r="BE93" s="3"/>
      <c r="BF93" s="4">
        <f t="shared" si="22"/>
        <v>9000</v>
      </c>
      <c r="BG93" s="3"/>
      <c r="BH93" s="4">
        <f t="shared" si="23"/>
        <v>9000</v>
      </c>
      <c r="BI93" s="3"/>
      <c r="BJ93" s="4">
        <f t="shared" si="24"/>
        <v>0</v>
      </c>
    </row>
    <row r="94" spans="1:62" x14ac:dyDescent="0.25">
      <c r="A94" s="1"/>
      <c r="B94" s="1"/>
      <c r="C94" s="1"/>
      <c r="D94" s="1"/>
      <c r="E94" s="1" t="s">
        <v>76</v>
      </c>
      <c r="F94" s="1"/>
      <c r="G94" s="2">
        <f>ROUND(SUM(G89:G93),5)</f>
        <v>1050</v>
      </c>
      <c r="H94" s="3"/>
      <c r="I94" s="2">
        <f>ROUND(SUM(I89:I93),5)</f>
        <v>1090</v>
      </c>
      <c r="J94" s="3"/>
      <c r="K94" s="2">
        <f>ROUND(SUM(K89:K93),5)</f>
        <v>1090</v>
      </c>
      <c r="L94" s="3"/>
      <c r="M94" s="2">
        <f>ROUND(SUM(M89:M93),5)</f>
        <v>890</v>
      </c>
      <c r="N94" s="3"/>
      <c r="O94" s="2">
        <f>ROUND(SUM(O89:O93),5)</f>
        <v>1040</v>
      </c>
      <c r="P94" s="3"/>
      <c r="Q94" s="2">
        <f>ROUND(SUM(Q89:Q93),5)</f>
        <v>890</v>
      </c>
      <c r="R94" s="3"/>
      <c r="S94" s="2">
        <f>ROUND(SUM(S89:S93),5)</f>
        <v>1140</v>
      </c>
      <c r="T94" s="3"/>
      <c r="U94" s="2">
        <f>ROUND(SUM(U89:U93),5)</f>
        <v>990</v>
      </c>
      <c r="V94" s="3"/>
      <c r="W94" s="2">
        <f>ROUND(SUM(W89:W93),5)</f>
        <v>1090</v>
      </c>
      <c r="X94" s="3"/>
      <c r="Y94" s="2">
        <f>ROUND(SUM(Y89:Y93),5)</f>
        <v>890</v>
      </c>
      <c r="Z94" s="3"/>
      <c r="AA94" s="2">
        <f>ROUND(SUM(AA89:AA93),5)</f>
        <v>950</v>
      </c>
      <c r="AB94" s="3"/>
      <c r="AC94" s="2">
        <f>ROUND(SUM(AC89:AC93),5)</f>
        <v>890</v>
      </c>
      <c r="AD94" s="3"/>
      <c r="AE94" s="2">
        <f t="shared" si="21"/>
        <v>12000</v>
      </c>
      <c r="AF94" s="3"/>
      <c r="AH94" s="2">
        <f>ROUND(SUM(AH89:AH93),5)</f>
        <v>1050</v>
      </c>
      <c r="AI94" s="3"/>
      <c r="AJ94" s="2">
        <f>ROUND(SUM(AJ89:AJ93),5)</f>
        <v>1090</v>
      </c>
      <c r="AK94" s="3"/>
      <c r="AL94" s="2">
        <f>ROUND(SUM(AL89:AL93),5)</f>
        <v>1090</v>
      </c>
      <c r="AM94" s="3"/>
      <c r="AN94" s="2">
        <f>ROUND(SUM(AN89:AN93),5)</f>
        <v>890</v>
      </c>
      <c r="AO94" s="3"/>
      <c r="AP94" s="2">
        <f>ROUND(SUM(AP89:AP93),5)</f>
        <v>1040</v>
      </c>
      <c r="AQ94" s="3"/>
      <c r="AR94" s="2">
        <f>ROUND(SUM(AR89:AR93),5)</f>
        <v>890</v>
      </c>
      <c r="AS94" s="3"/>
      <c r="AT94" s="2">
        <f>ROUND(SUM(AT89:AT93),5)</f>
        <v>1140</v>
      </c>
      <c r="AU94" s="3"/>
      <c r="AV94" s="2">
        <f>ROUND(SUM(AV89:AV93),5)</f>
        <v>990</v>
      </c>
      <c r="AW94" s="3"/>
      <c r="AX94" s="2">
        <f>ROUND(SUM(AX89:AX93),5)</f>
        <v>1090</v>
      </c>
      <c r="AY94" s="3"/>
      <c r="AZ94" s="2">
        <f>ROUND(SUM(AZ89:AZ93),5)</f>
        <v>890</v>
      </c>
      <c r="BA94" s="3"/>
      <c r="BB94" s="2">
        <f>ROUND(SUM(BB89:BB93),5)</f>
        <v>950</v>
      </c>
      <c r="BC94" s="3"/>
      <c r="BD94" s="2">
        <f>ROUND(SUM(BD89:BD93),5)</f>
        <v>890</v>
      </c>
      <c r="BE94" s="3"/>
      <c r="BF94" s="2">
        <f t="shared" si="22"/>
        <v>12000</v>
      </c>
      <c r="BG94" s="3"/>
      <c r="BH94" s="2">
        <f t="shared" si="23"/>
        <v>12000</v>
      </c>
      <c r="BI94" s="3"/>
      <c r="BJ94" s="2">
        <f t="shared" si="24"/>
        <v>0</v>
      </c>
    </row>
    <row r="95" spans="1:62" x14ac:dyDescent="0.25">
      <c r="A95" s="1"/>
      <c r="B95" s="1"/>
      <c r="C95" s="1"/>
      <c r="D95" s="1"/>
      <c r="E95" s="1" t="s">
        <v>77</v>
      </c>
      <c r="F95" s="1"/>
      <c r="G95" s="2">
        <v>750</v>
      </c>
      <c r="H95" s="3"/>
      <c r="I95" s="2">
        <v>750</v>
      </c>
      <c r="J95" s="3"/>
      <c r="K95" s="2">
        <v>1500</v>
      </c>
      <c r="L95" s="3"/>
      <c r="M95" s="2">
        <v>750</v>
      </c>
      <c r="N95" s="3"/>
      <c r="O95" s="2">
        <v>750</v>
      </c>
      <c r="P95" s="3"/>
      <c r="Q95" s="2">
        <v>1300</v>
      </c>
      <c r="R95" s="3"/>
      <c r="S95" s="2">
        <v>800</v>
      </c>
      <c r="T95" s="3"/>
      <c r="U95" s="2">
        <v>850</v>
      </c>
      <c r="V95" s="3"/>
      <c r="W95" s="2">
        <v>750</v>
      </c>
      <c r="X95" s="3"/>
      <c r="Y95" s="2">
        <v>750</v>
      </c>
      <c r="Z95" s="3"/>
      <c r="AA95" s="2">
        <v>750</v>
      </c>
      <c r="AB95" s="3"/>
      <c r="AC95" s="2">
        <v>750</v>
      </c>
      <c r="AD95" s="3"/>
      <c r="AE95" s="2">
        <f t="shared" si="21"/>
        <v>10450</v>
      </c>
      <c r="AF95" s="3"/>
      <c r="AH95" s="2">
        <v>750</v>
      </c>
      <c r="AI95" s="3"/>
      <c r="AJ95" s="2">
        <v>750</v>
      </c>
      <c r="AK95" s="3"/>
      <c r="AL95" s="2">
        <v>1500</v>
      </c>
      <c r="AM95" s="3"/>
      <c r="AN95" s="2">
        <v>750</v>
      </c>
      <c r="AO95" s="3"/>
      <c r="AP95" s="2">
        <v>750</v>
      </c>
      <c r="AQ95" s="3"/>
      <c r="AR95" s="2">
        <v>1300</v>
      </c>
      <c r="AS95" s="3"/>
      <c r="AT95" s="2">
        <v>800</v>
      </c>
      <c r="AU95" s="3"/>
      <c r="AV95" s="2">
        <v>850</v>
      </c>
      <c r="AW95" s="3"/>
      <c r="AX95" s="2">
        <v>750</v>
      </c>
      <c r="AY95" s="3"/>
      <c r="AZ95" s="2">
        <v>750</v>
      </c>
      <c r="BA95" s="3"/>
      <c r="BB95" s="2">
        <v>750</v>
      </c>
      <c r="BC95" s="3"/>
      <c r="BD95" s="2">
        <v>750</v>
      </c>
      <c r="BE95" s="3"/>
      <c r="BF95" s="2">
        <f t="shared" si="22"/>
        <v>10450</v>
      </c>
      <c r="BG95" s="3"/>
      <c r="BH95" s="2">
        <f t="shared" si="23"/>
        <v>10450</v>
      </c>
      <c r="BI95" s="3"/>
      <c r="BJ95" s="2">
        <f t="shared" si="24"/>
        <v>0</v>
      </c>
    </row>
    <row r="96" spans="1:62" x14ac:dyDescent="0.25">
      <c r="A96" s="1"/>
      <c r="B96" s="1"/>
      <c r="C96" s="1"/>
      <c r="D96" s="1"/>
      <c r="E96" s="1" t="s">
        <v>78</v>
      </c>
      <c r="F96" s="1"/>
      <c r="G96" s="38">
        <v>750</v>
      </c>
      <c r="H96" s="39"/>
      <c r="I96" s="38">
        <v>750</v>
      </c>
      <c r="J96" s="39"/>
      <c r="K96" s="38">
        <v>750</v>
      </c>
      <c r="L96" s="39"/>
      <c r="M96" s="38">
        <v>750</v>
      </c>
      <c r="N96" s="39"/>
      <c r="O96" s="38">
        <v>750</v>
      </c>
      <c r="P96" s="39"/>
      <c r="Q96" s="38">
        <v>750</v>
      </c>
      <c r="R96" s="39"/>
      <c r="S96" s="38">
        <v>750</v>
      </c>
      <c r="T96" s="39"/>
      <c r="U96" s="38">
        <v>750</v>
      </c>
      <c r="V96" s="39"/>
      <c r="W96" s="38">
        <v>750</v>
      </c>
      <c r="X96" s="39"/>
      <c r="Y96" s="38">
        <v>750</v>
      </c>
      <c r="Z96" s="39"/>
      <c r="AA96" s="38">
        <v>750</v>
      </c>
      <c r="AB96" s="39"/>
      <c r="AC96" s="38">
        <v>750</v>
      </c>
      <c r="AD96" s="39"/>
      <c r="AE96" s="38">
        <f t="shared" si="21"/>
        <v>9000</v>
      </c>
      <c r="AF96" s="3"/>
      <c r="AH96" s="2">
        <v>700</v>
      </c>
      <c r="AI96" s="3"/>
      <c r="AJ96" s="2">
        <v>530</v>
      </c>
      <c r="AK96" s="3"/>
      <c r="AL96" s="2">
        <v>530</v>
      </c>
      <c r="AM96" s="3"/>
      <c r="AN96" s="2">
        <v>530</v>
      </c>
      <c r="AO96" s="3"/>
      <c r="AP96" s="2">
        <v>530</v>
      </c>
      <c r="AQ96" s="3"/>
      <c r="AR96" s="2">
        <v>400</v>
      </c>
      <c r="AS96" s="3"/>
      <c r="AT96" s="2">
        <v>680</v>
      </c>
      <c r="AU96" s="3"/>
      <c r="AV96" s="2">
        <v>150</v>
      </c>
      <c r="AW96" s="3"/>
      <c r="AX96" s="2">
        <v>900</v>
      </c>
      <c r="AY96" s="3"/>
      <c r="AZ96" s="2">
        <v>530</v>
      </c>
      <c r="BA96" s="3"/>
      <c r="BB96" s="2">
        <v>670</v>
      </c>
      <c r="BC96" s="3"/>
      <c r="BD96" s="2">
        <v>900</v>
      </c>
      <c r="BE96" s="3"/>
      <c r="BF96" s="2">
        <f t="shared" si="22"/>
        <v>7050</v>
      </c>
      <c r="BG96" s="3"/>
      <c r="BH96" s="2">
        <f t="shared" si="23"/>
        <v>9000</v>
      </c>
      <c r="BI96" s="3"/>
      <c r="BJ96" s="2">
        <f t="shared" si="24"/>
        <v>-1950</v>
      </c>
    </row>
    <row r="97" spans="1:62" x14ac:dyDescent="0.25">
      <c r="A97" s="1"/>
      <c r="B97" s="1"/>
      <c r="C97" s="1"/>
      <c r="D97" s="1"/>
      <c r="E97" s="1" t="s">
        <v>79</v>
      </c>
      <c r="F97" s="1"/>
      <c r="G97" s="2">
        <v>4750</v>
      </c>
      <c r="H97" s="3"/>
      <c r="I97" s="2">
        <v>4750</v>
      </c>
      <c r="J97" s="3"/>
      <c r="K97" s="2">
        <v>4750</v>
      </c>
      <c r="L97" s="3"/>
      <c r="M97" s="2">
        <v>4750</v>
      </c>
      <c r="N97" s="3"/>
      <c r="O97" s="2">
        <v>4750</v>
      </c>
      <c r="P97" s="3"/>
      <c r="Q97" s="2">
        <v>4750</v>
      </c>
      <c r="R97" s="3"/>
      <c r="S97" s="2">
        <v>4750</v>
      </c>
      <c r="T97" s="3"/>
      <c r="U97" s="2">
        <v>4900</v>
      </c>
      <c r="V97" s="3"/>
      <c r="W97" s="2">
        <v>4900</v>
      </c>
      <c r="X97" s="3"/>
      <c r="Y97" s="2">
        <v>4900</v>
      </c>
      <c r="Z97" s="3"/>
      <c r="AA97" s="2">
        <v>4900</v>
      </c>
      <c r="AB97" s="3"/>
      <c r="AC97" s="2">
        <v>4900</v>
      </c>
      <c r="AD97" s="3"/>
      <c r="AE97" s="2">
        <f t="shared" si="21"/>
        <v>57750</v>
      </c>
      <c r="AF97" s="3"/>
      <c r="AH97" s="2">
        <v>4900</v>
      </c>
      <c r="AI97" s="3"/>
      <c r="AJ97" s="2">
        <v>4900</v>
      </c>
      <c r="AK97" s="3"/>
      <c r="AL97" s="2">
        <v>4900</v>
      </c>
      <c r="AM97" s="3"/>
      <c r="AN97" s="2">
        <v>4900</v>
      </c>
      <c r="AO97" s="3"/>
      <c r="AP97" s="2">
        <v>4900</v>
      </c>
      <c r="AQ97" s="3"/>
      <c r="AR97" s="2">
        <v>4900</v>
      </c>
      <c r="AS97" s="3"/>
      <c r="AT97" s="2">
        <v>4900</v>
      </c>
      <c r="AU97" s="3"/>
      <c r="AV97" s="2">
        <v>0</v>
      </c>
      <c r="AW97" s="3"/>
      <c r="AX97" s="2">
        <v>0</v>
      </c>
      <c r="AY97" s="3"/>
      <c r="AZ97" s="2">
        <v>0</v>
      </c>
      <c r="BA97" s="3"/>
      <c r="BB97" s="2">
        <v>0</v>
      </c>
      <c r="BC97" s="3"/>
      <c r="BD97" s="2">
        <v>0</v>
      </c>
      <c r="BE97" s="3"/>
      <c r="BF97" s="2">
        <f t="shared" si="22"/>
        <v>34300</v>
      </c>
      <c r="BG97" s="3"/>
      <c r="BH97" s="2">
        <f t="shared" si="23"/>
        <v>57750</v>
      </c>
      <c r="BI97" s="3"/>
      <c r="BJ97" s="2">
        <f t="shared" si="24"/>
        <v>-23450</v>
      </c>
    </row>
    <row r="98" spans="1:62" x14ac:dyDescent="0.25">
      <c r="A98" s="1"/>
      <c r="B98" s="1"/>
      <c r="C98" s="1"/>
      <c r="D98" s="1"/>
      <c r="E98" s="1" t="s">
        <v>80</v>
      </c>
      <c r="F98" s="1"/>
      <c r="G98" s="2">
        <v>1000</v>
      </c>
      <c r="H98" s="3"/>
      <c r="I98" s="2">
        <v>1000</v>
      </c>
      <c r="J98" s="3"/>
      <c r="K98" s="2">
        <v>1000</v>
      </c>
      <c r="L98" s="3"/>
      <c r="M98" s="2">
        <v>1000</v>
      </c>
      <c r="N98" s="3"/>
      <c r="O98" s="2">
        <v>1000</v>
      </c>
      <c r="P98" s="3"/>
      <c r="Q98" s="2">
        <v>1000</v>
      </c>
      <c r="R98" s="3"/>
      <c r="S98" s="2">
        <v>1000</v>
      </c>
      <c r="T98" s="3"/>
      <c r="U98" s="2">
        <v>1000</v>
      </c>
      <c r="V98" s="3"/>
      <c r="W98" s="2">
        <v>1000</v>
      </c>
      <c r="X98" s="3"/>
      <c r="Y98" s="2">
        <v>1000</v>
      </c>
      <c r="Z98" s="3"/>
      <c r="AA98" s="2">
        <v>1000</v>
      </c>
      <c r="AB98" s="3"/>
      <c r="AC98" s="2">
        <v>1000</v>
      </c>
      <c r="AD98" s="3"/>
      <c r="AE98" s="2">
        <f t="shared" si="21"/>
        <v>12000</v>
      </c>
      <c r="AF98" s="3"/>
      <c r="AH98" s="2">
        <v>1000</v>
      </c>
      <c r="AI98" s="3"/>
      <c r="AJ98" s="2">
        <v>1000</v>
      </c>
      <c r="AK98" s="3"/>
      <c r="AL98" s="2">
        <v>1000</v>
      </c>
      <c r="AM98" s="3"/>
      <c r="AN98" s="2">
        <v>1000</v>
      </c>
      <c r="AO98" s="3"/>
      <c r="AP98" s="2">
        <v>1000</v>
      </c>
      <c r="AQ98" s="3"/>
      <c r="AR98" s="2">
        <v>1000</v>
      </c>
      <c r="AS98" s="3"/>
      <c r="AT98" s="2">
        <v>1000</v>
      </c>
      <c r="AU98" s="3"/>
      <c r="AV98" s="2">
        <v>1000</v>
      </c>
      <c r="AW98" s="3"/>
      <c r="AX98" s="2">
        <v>1000</v>
      </c>
      <c r="AY98" s="3"/>
      <c r="AZ98" s="2">
        <v>1000</v>
      </c>
      <c r="BA98" s="3"/>
      <c r="BB98" s="2">
        <v>1000</v>
      </c>
      <c r="BC98" s="3"/>
      <c r="BD98" s="2">
        <v>1000</v>
      </c>
      <c r="BE98" s="3"/>
      <c r="BF98" s="2">
        <f t="shared" si="22"/>
        <v>12000</v>
      </c>
      <c r="BG98" s="3"/>
      <c r="BH98" s="2">
        <f t="shared" si="23"/>
        <v>12000</v>
      </c>
      <c r="BI98" s="3"/>
      <c r="BJ98" s="2">
        <f t="shared" si="24"/>
        <v>0</v>
      </c>
    </row>
    <row r="99" spans="1:62" x14ac:dyDescent="0.25">
      <c r="A99" s="1"/>
      <c r="B99" s="1"/>
      <c r="C99" s="1"/>
      <c r="D99" s="1"/>
      <c r="E99" s="1" t="s">
        <v>81</v>
      </c>
      <c r="F99" s="1"/>
      <c r="G99" s="2">
        <v>2000</v>
      </c>
      <c r="H99" s="3"/>
      <c r="I99" s="2">
        <v>2500</v>
      </c>
      <c r="J99" s="3"/>
      <c r="K99" s="2">
        <v>5500</v>
      </c>
      <c r="L99" s="3"/>
      <c r="M99" s="2">
        <v>2000</v>
      </c>
      <c r="N99" s="3"/>
      <c r="O99" s="2">
        <v>4000</v>
      </c>
      <c r="P99" s="3"/>
      <c r="Q99" s="2">
        <v>3000</v>
      </c>
      <c r="R99" s="3"/>
      <c r="S99" s="2">
        <v>2000</v>
      </c>
      <c r="T99" s="3"/>
      <c r="U99" s="2">
        <v>4500</v>
      </c>
      <c r="V99" s="3"/>
      <c r="W99" s="2">
        <v>5000</v>
      </c>
      <c r="X99" s="3"/>
      <c r="Y99" s="2">
        <v>4500</v>
      </c>
      <c r="Z99" s="3"/>
      <c r="AA99" s="2">
        <v>5000</v>
      </c>
      <c r="AB99" s="3"/>
      <c r="AC99" s="2">
        <v>4500</v>
      </c>
      <c r="AD99" s="3"/>
      <c r="AE99" s="2">
        <f t="shared" si="21"/>
        <v>44500</v>
      </c>
      <c r="AF99" s="3"/>
      <c r="AH99" s="2">
        <v>2000</v>
      </c>
      <c r="AI99" s="3"/>
      <c r="AJ99" s="2">
        <v>2500</v>
      </c>
      <c r="AK99" s="3"/>
      <c r="AL99" s="2">
        <v>5500</v>
      </c>
      <c r="AM99" s="3"/>
      <c r="AN99" s="2">
        <v>2000</v>
      </c>
      <c r="AO99" s="3"/>
      <c r="AP99" s="2">
        <v>4000</v>
      </c>
      <c r="AQ99" s="3"/>
      <c r="AR99" s="2">
        <v>3000</v>
      </c>
      <c r="AS99" s="3"/>
      <c r="AT99" s="2">
        <v>2000</v>
      </c>
      <c r="AU99" s="3"/>
      <c r="AV99" s="2">
        <v>2000</v>
      </c>
      <c r="AW99" s="3"/>
      <c r="AX99" s="2">
        <v>500</v>
      </c>
      <c r="AY99" s="3"/>
      <c r="AZ99" s="2">
        <v>2000</v>
      </c>
      <c r="BA99" s="3"/>
      <c r="BB99" s="2">
        <v>500</v>
      </c>
      <c r="BC99" s="3"/>
      <c r="BD99" s="2">
        <v>500</v>
      </c>
      <c r="BE99" s="3"/>
      <c r="BF99" s="2">
        <f t="shared" si="22"/>
        <v>26500</v>
      </c>
      <c r="BG99" s="3"/>
      <c r="BH99" s="2">
        <f t="shared" si="23"/>
        <v>44500</v>
      </c>
      <c r="BI99" s="3"/>
      <c r="BJ99" s="2">
        <f t="shared" si="24"/>
        <v>-18000</v>
      </c>
    </row>
    <row r="100" spans="1:62" x14ac:dyDescent="0.25">
      <c r="A100" s="1"/>
      <c r="B100" s="1"/>
      <c r="C100" s="1"/>
      <c r="D100" s="1"/>
      <c r="E100" s="1" t="s">
        <v>82</v>
      </c>
      <c r="F100" s="1"/>
      <c r="G100" s="2">
        <v>400</v>
      </c>
      <c r="H100" s="3"/>
      <c r="I100" s="2">
        <v>0</v>
      </c>
      <c r="J100" s="3"/>
      <c r="K100" s="2">
        <v>50</v>
      </c>
      <c r="L100" s="3"/>
      <c r="M100" s="2">
        <v>200</v>
      </c>
      <c r="N100" s="3"/>
      <c r="O100" s="2">
        <v>50</v>
      </c>
      <c r="P100" s="3"/>
      <c r="Q100" s="2">
        <v>100</v>
      </c>
      <c r="R100" s="3"/>
      <c r="S100" s="2">
        <v>50</v>
      </c>
      <c r="T100" s="3"/>
      <c r="U100" s="2">
        <v>200</v>
      </c>
      <c r="V100" s="3"/>
      <c r="W100" s="2">
        <v>50</v>
      </c>
      <c r="X100" s="3"/>
      <c r="Y100" s="2">
        <v>50</v>
      </c>
      <c r="Z100" s="3"/>
      <c r="AA100" s="2">
        <v>650</v>
      </c>
      <c r="AB100" s="3"/>
      <c r="AC100" s="2">
        <v>0</v>
      </c>
      <c r="AD100" s="3"/>
      <c r="AE100" s="2">
        <f t="shared" si="21"/>
        <v>1800</v>
      </c>
      <c r="AF100" s="3"/>
      <c r="AH100" s="2">
        <v>1300</v>
      </c>
      <c r="AI100" s="3"/>
      <c r="AJ100" s="2">
        <v>0</v>
      </c>
      <c r="AK100" s="3"/>
      <c r="AL100" s="2">
        <v>50</v>
      </c>
      <c r="AM100" s="3"/>
      <c r="AN100" s="2">
        <v>900</v>
      </c>
      <c r="AO100" s="3"/>
      <c r="AP100" s="2">
        <v>50</v>
      </c>
      <c r="AQ100" s="3"/>
      <c r="AR100" s="2">
        <v>100</v>
      </c>
      <c r="AS100" s="3"/>
      <c r="AT100" s="2">
        <v>50</v>
      </c>
      <c r="AU100" s="3"/>
      <c r="AV100" s="2">
        <v>200</v>
      </c>
      <c r="AW100" s="3"/>
      <c r="AX100" s="2">
        <v>50</v>
      </c>
      <c r="AY100" s="3"/>
      <c r="AZ100" s="2">
        <v>50</v>
      </c>
      <c r="BA100" s="3"/>
      <c r="BB100" s="2">
        <v>650</v>
      </c>
      <c r="BC100" s="3"/>
      <c r="BD100" s="2">
        <v>0</v>
      </c>
      <c r="BE100" s="3"/>
      <c r="BF100" s="2">
        <f t="shared" si="22"/>
        <v>3400</v>
      </c>
      <c r="BG100" s="3"/>
      <c r="BH100" s="2">
        <f t="shared" si="23"/>
        <v>1800</v>
      </c>
      <c r="BI100" s="3"/>
      <c r="BJ100" s="2">
        <f t="shared" si="24"/>
        <v>1600</v>
      </c>
    </row>
    <row r="101" spans="1:62" x14ac:dyDescent="0.25">
      <c r="A101" s="1"/>
      <c r="B101" s="1"/>
      <c r="C101" s="1"/>
      <c r="D101" s="1"/>
      <c r="E101" s="1" t="s">
        <v>83</v>
      </c>
      <c r="F101" s="1"/>
      <c r="G101" s="2">
        <v>2500</v>
      </c>
      <c r="H101" s="3"/>
      <c r="I101" s="2">
        <v>600</v>
      </c>
      <c r="J101" s="3"/>
      <c r="K101" s="2">
        <v>400</v>
      </c>
      <c r="L101" s="3"/>
      <c r="M101" s="2">
        <v>650</v>
      </c>
      <c r="N101" s="3"/>
      <c r="O101" s="2">
        <v>125</v>
      </c>
      <c r="P101" s="3"/>
      <c r="Q101" s="2">
        <v>0</v>
      </c>
      <c r="R101" s="3"/>
      <c r="S101" s="2">
        <v>300</v>
      </c>
      <c r="T101" s="3"/>
      <c r="U101" s="2">
        <v>750</v>
      </c>
      <c r="V101" s="3"/>
      <c r="W101" s="2">
        <v>0</v>
      </c>
      <c r="X101" s="3"/>
      <c r="Y101" s="2">
        <v>0</v>
      </c>
      <c r="Z101" s="3"/>
      <c r="AA101" s="2">
        <v>250</v>
      </c>
      <c r="AB101" s="3"/>
      <c r="AC101" s="2">
        <v>1200</v>
      </c>
      <c r="AD101" s="3"/>
      <c r="AE101" s="2">
        <f t="shared" si="21"/>
        <v>6775</v>
      </c>
      <c r="AF101" s="3"/>
      <c r="AH101" s="2">
        <v>2500</v>
      </c>
      <c r="AI101" s="3"/>
      <c r="AJ101" s="2">
        <v>600</v>
      </c>
      <c r="AK101" s="3"/>
      <c r="AL101" s="2">
        <v>400</v>
      </c>
      <c r="AM101" s="3"/>
      <c r="AN101" s="2">
        <v>650</v>
      </c>
      <c r="AO101" s="3"/>
      <c r="AP101" s="2">
        <v>125</v>
      </c>
      <c r="AQ101" s="3"/>
      <c r="AR101" s="2">
        <v>0</v>
      </c>
      <c r="AS101" s="3"/>
      <c r="AT101" s="2">
        <v>300</v>
      </c>
      <c r="AU101" s="3"/>
      <c r="AV101" s="2">
        <v>750</v>
      </c>
      <c r="AW101" s="3"/>
      <c r="AX101" s="2">
        <v>0</v>
      </c>
      <c r="AY101" s="3"/>
      <c r="AZ101" s="2">
        <v>0</v>
      </c>
      <c r="BA101" s="3"/>
      <c r="BB101" s="2">
        <v>250</v>
      </c>
      <c r="BC101" s="3"/>
      <c r="BD101" s="2">
        <v>1200</v>
      </c>
      <c r="BE101" s="3"/>
      <c r="BF101" s="2">
        <f t="shared" si="22"/>
        <v>6775</v>
      </c>
      <c r="BG101" s="3"/>
      <c r="BH101" s="2">
        <f t="shared" si="23"/>
        <v>6775</v>
      </c>
      <c r="BI101" s="3"/>
      <c r="BJ101" s="2">
        <f t="shared" si="24"/>
        <v>0</v>
      </c>
    </row>
    <row r="102" spans="1:62" x14ac:dyDescent="0.25">
      <c r="A102" s="1"/>
      <c r="B102" s="1"/>
      <c r="C102" s="1"/>
      <c r="D102" s="1"/>
      <c r="E102" s="1" t="s">
        <v>84</v>
      </c>
      <c r="F102" s="1"/>
      <c r="G102" s="2">
        <v>700</v>
      </c>
      <c r="H102" s="3"/>
      <c r="I102" s="2">
        <v>500</v>
      </c>
      <c r="J102" s="3"/>
      <c r="K102" s="2">
        <v>500</v>
      </c>
      <c r="L102" s="3"/>
      <c r="M102" s="2">
        <v>500</v>
      </c>
      <c r="N102" s="3"/>
      <c r="O102" s="2">
        <v>400</v>
      </c>
      <c r="P102" s="3"/>
      <c r="Q102" s="2">
        <v>400</v>
      </c>
      <c r="R102" s="3"/>
      <c r="S102" s="2">
        <v>500</v>
      </c>
      <c r="T102" s="3"/>
      <c r="U102" s="2">
        <v>500</v>
      </c>
      <c r="V102" s="3"/>
      <c r="W102" s="2">
        <v>500</v>
      </c>
      <c r="X102" s="3"/>
      <c r="Y102" s="2">
        <v>500</v>
      </c>
      <c r="Z102" s="3"/>
      <c r="AA102" s="2">
        <v>500</v>
      </c>
      <c r="AB102" s="3"/>
      <c r="AC102" s="2">
        <v>500</v>
      </c>
      <c r="AD102" s="3"/>
      <c r="AE102" s="2">
        <f t="shared" si="21"/>
        <v>6000</v>
      </c>
      <c r="AF102" s="3"/>
      <c r="AH102" s="2">
        <v>700</v>
      </c>
      <c r="AI102" s="3"/>
      <c r="AJ102" s="2">
        <v>500</v>
      </c>
      <c r="AK102" s="3"/>
      <c r="AL102" s="2">
        <v>500</v>
      </c>
      <c r="AM102" s="3"/>
      <c r="AN102" s="2">
        <v>500</v>
      </c>
      <c r="AO102" s="3"/>
      <c r="AP102" s="2">
        <v>400</v>
      </c>
      <c r="AQ102" s="3"/>
      <c r="AR102" s="2">
        <v>400</v>
      </c>
      <c r="AS102" s="3"/>
      <c r="AT102" s="2">
        <v>500</v>
      </c>
      <c r="AU102" s="3"/>
      <c r="AV102" s="2">
        <v>500</v>
      </c>
      <c r="AW102" s="3"/>
      <c r="AX102" s="2">
        <v>500</v>
      </c>
      <c r="AY102" s="3"/>
      <c r="AZ102" s="2">
        <v>500</v>
      </c>
      <c r="BA102" s="3"/>
      <c r="BB102" s="2">
        <v>500</v>
      </c>
      <c r="BC102" s="3"/>
      <c r="BD102" s="2">
        <v>500</v>
      </c>
      <c r="BE102" s="3"/>
      <c r="BF102" s="2">
        <f t="shared" si="22"/>
        <v>6000</v>
      </c>
      <c r="BG102" s="3"/>
      <c r="BH102" s="2">
        <f t="shared" si="23"/>
        <v>6000</v>
      </c>
      <c r="BI102" s="3"/>
      <c r="BJ102" s="2">
        <f t="shared" si="24"/>
        <v>0</v>
      </c>
    </row>
    <row r="103" spans="1:62" x14ac:dyDescent="0.25">
      <c r="A103" s="1"/>
      <c r="B103" s="1"/>
      <c r="C103" s="1"/>
      <c r="D103" s="1"/>
      <c r="E103" s="1" t="s">
        <v>85</v>
      </c>
      <c r="F103" s="1"/>
      <c r="G103" s="2">
        <v>200</v>
      </c>
      <c r="H103" s="3"/>
      <c r="I103" s="2">
        <v>0</v>
      </c>
      <c r="J103" s="3"/>
      <c r="K103" s="2">
        <v>0</v>
      </c>
      <c r="L103" s="3"/>
      <c r="M103" s="2">
        <v>1200</v>
      </c>
      <c r="N103" s="3"/>
      <c r="O103" s="2">
        <v>200</v>
      </c>
      <c r="P103" s="3"/>
      <c r="Q103" s="2">
        <v>0</v>
      </c>
      <c r="R103" s="3"/>
      <c r="S103" s="2">
        <v>100</v>
      </c>
      <c r="T103" s="3"/>
      <c r="U103" s="2">
        <v>0</v>
      </c>
      <c r="V103" s="3"/>
      <c r="W103" s="2">
        <v>700</v>
      </c>
      <c r="X103" s="3"/>
      <c r="Y103" s="2">
        <v>150</v>
      </c>
      <c r="Z103" s="3"/>
      <c r="AA103" s="2">
        <v>2550</v>
      </c>
      <c r="AB103" s="3"/>
      <c r="AC103" s="2">
        <v>600</v>
      </c>
      <c r="AD103" s="3"/>
      <c r="AE103" s="2">
        <f t="shared" si="21"/>
        <v>5700</v>
      </c>
      <c r="AF103" s="3"/>
      <c r="AH103" s="2">
        <v>200</v>
      </c>
      <c r="AI103" s="3"/>
      <c r="AJ103" s="2">
        <v>0</v>
      </c>
      <c r="AK103" s="3"/>
      <c r="AL103" s="2">
        <v>0</v>
      </c>
      <c r="AM103" s="3"/>
      <c r="AN103" s="2">
        <v>1200</v>
      </c>
      <c r="AO103" s="3"/>
      <c r="AP103" s="2">
        <v>200</v>
      </c>
      <c r="AQ103" s="3"/>
      <c r="AR103" s="2">
        <v>0</v>
      </c>
      <c r="AS103" s="3"/>
      <c r="AT103" s="2">
        <v>100</v>
      </c>
      <c r="AU103" s="3"/>
      <c r="AV103" s="2">
        <v>0</v>
      </c>
      <c r="AW103" s="3"/>
      <c r="AX103" s="2">
        <v>700</v>
      </c>
      <c r="AY103" s="3"/>
      <c r="AZ103" s="2">
        <v>150</v>
      </c>
      <c r="BA103" s="3"/>
      <c r="BB103" s="2">
        <v>2550</v>
      </c>
      <c r="BC103" s="3"/>
      <c r="BD103" s="2">
        <v>600</v>
      </c>
      <c r="BE103" s="3"/>
      <c r="BF103" s="2">
        <f t="shared" si="22"/>
        <v>5700</v>
      </c>
      <c r="BG103" s="3"/>
      <c r="BH103" s="2">
        <f t="shared" si="23"/>
        <v>5700</v>
      </c>
      <c r="BI103" s="3"/>
      <c r="BJ103" s="2">
        <f t="shared" si="24"/>
        <v>0</v>
      </c>
    </row>
    <row r="104" spans="1:62" ht="15.75" thickBot="1" x14ac:dyDescent="0.3">
      <c r="A104" s="1"/>
      <c r="B104" s="1"/>
      <c r="C104" s="1"/>
      <c r="D104" s="1"/>
      <c r="E104" s="1" t="s">
        <v>86</v>
      </c>
      <c r="F104" s="1"/>
      <c r="G104" s="4">
        <v>500</v>
      </c>
      <c r="H104" s="3"/>
      <c r="I104" s="4">
        <v>200</v>
      </c>
      <c r="J104" s="3"/>
      <c r="K104" s="4">
        <v>200</v>
      </c>
      <c r="L104" s="3"/>
      <c r="M104" s="4">
        <v>200</v>
      </c>
      <c r="N104" s="3"/>
      <c r="O104" s="4">
        <v>200</v>
      </c>
      <c r="P104" s="3"/>
      <c r="Q104" s="4">
        <v>200</v>
      </c>
      <c r="R104" s="3"/>
      <c r="S104" s="4">
        <v>200</v>
      </c>
      <c r="T104" s="3"/>
      <c r="U104" s="4">
        <v>200</v>
      </c>
      <c r="V104" s="3"/>
      <c r="W104" s="4">
        <v>500</v>
      </c>
      <c r="X104" s="3"/>
      <c r="Y104" s="4">
        <v>100</v>
      </c>
      <c r="Z104" s="3"/>
      <c r="AA104" s="4">
        <v>100</v>
      </c>
      <c r="AB104" s="3"/>
      <c r="AC104" s="4">
        <v>200</v>
      </c>
      <c r="AD104" s="3"/>
      <c r="AE104" s="4">
        <f t="shared" si="21"/>
        <v>2800</v>
      </c>
      <c r="AF104" s="3"/>
      <c r="AH104" s="4">
        <v>500</v>
      </c>
      <c r="AI104" s="3"/>
      <c r="AJ104" s="4">
        <v>200</v>
      </c>
      <c r="AK104" s="3"/>
      <c r="AL104" s="4">
        <v>200</v>
      </c>
      <c r="AM104" s="3"/>
      <c r="AN104" s="4">
        <v>200</v>
      </c>
      <c r="AO104" s="3"/>
      <c r="AP104" s="4">
        <v>200</v>
      </c>
      <c r="AQ104" s="3"/>
      <c r="AR104" s="4">
        <v>200</v>
      </c>
      <c r="AS104" s="3"/>
      <c r="AT104" s="4">
        <v>200</v>
      </c>
      <c r="AU104" s="3"/>
      <c r="AV104" s="4">
        <v>200</v>
      </c>
      <c r="AW104" s="3"/>
      <c r="AX104" s="4">
        <v>500</v>
      </c>
      <c r="AY104" s="3"/>
      <c r="AZ104" s="4">
        <v>100</v>
      </c>
      <c r="BA104" s="3"/>
      <c r="BB104" s="4">
        <v>100</v>
      </c>
      <c r="BC104" s="3"/>
      <c r="BD104" s="4">
        <v>200</v>
      </c>
      <c r="BE104" s="3"/>
      <c r="BF104" s="4">
        <f t="shared" si="22"/>
        <v>2800</v>
      </c>
      <c r="BG104" s="3"/>
      <c r="BH104" s="4">
        <f t="shared" si="23"/>
        <v>2800</v>
      </c>
      <c r="BI104" s="3"/>
      <c r="BJ104" s="4">
        <f t="shared" si="24"/>
        <v>0</v>
      </c>
    </row>
    <row r="105" spans="1:62" x14ac:dyDescent="0.25">
      <c r="A105" s="1"/>
      <c r="B105" s="1"/>
      <c r="C105" s="1"/>
      <c r="D105" s="1" t="s">
        <v>87</v>
      </c>
      <c r="E105" s="1"/>
      <c r="F105" s="1"/>
      <c r="G105" s="2">
        <f>ROUND(SUM(G80:G82)+G88+SUM(G94:G104),5)</f>
        <v>16560</v>
      </c>
      <c r="H105" s="3"/>
      <c r="I105" s="2">
        <f>ROUND(SUM(I80:I82)+I88+SUM(I94:I104),5)</f>
        <v>19250</v>
      </c>
      <c r="J105" s="3"/>
      <c r="K105" s="2">
        <f>ROUND(SUM(K80:K82)+K88+SUM(K94:K104),5)</f>
        <v>19300</v>
      </c>
      <c r="L105" s="3"/>
      <c r="M105" s="2">
        <f>ROUND(SUM(M80:M82)+M88+SUM(M94:M104),5)</f>
        <v>15550</v>
      </c>
      <c r="N105" s="3"/>
      <c r="O105" s="2">
        <f>ROUND(SUM(O80:O82)+O88+SUM(O94:O104),5)</f>
        <v>15925</v>
      </c>
      <c r="P105" s="3"/>
      <c r="Q105" s="2">
        <f>ROUND(SUM(Q80:Q82)+Q88+SUM(Q94:Q104),5)</f>
        <v>13950</v>
      </c>
      <c r="R105" s="3"/>
      <c r="S105" s="2">
        <f>ROUND(SUM(S80:S82)+S88+SUM(S94:S104),5)</f>
        <v>14750</v>
      </c>
      <c r="T105" s="3"/>
      <c r="U105" s="2">
        <f>ROUND(SUM(U80:U82)+U88+SUM(U94:U104),5)</f>
        <v>17500</v>
      </c>
      <c r="V105" s="3"/>
      <c r="W105" s="2">
        <f>ROUND(SUM(W80:W82)+W88+SUM(W94:W104),5)</f>
        <v>17390</v>
      </c>
      <c r="X105" s="3"/>
      <c r="Y105" s="2">
        <f>ROUND(SUM(Y80:Y82)+Y88+SUM(Y94:Y104),5)</f>
        <v>16350</v>
      </c>
      <c r="Z105" s="3"/>
      <c r="AA105" s="2">
        <f>ROUND(SUM(AA80:AA82)+AA88+SUM(AA94:AA104),5)</f>
        <v>19110</v>
      </c>
      <c r="AB105" s="3"/>
      <c r="AC105" s="2">
        <f>ROUND(SUM(AC80:AC82)+AC88+SUM(AC94:AC104),5)</f>
        <v>17100</v>
      </c>
      <c r="AD105" s="3"/>
      <c r="AE105" s="2">
        <f t="shared" si="21"/>
        <v>202735</v>
      </c>
      <c r="AF105" s="3"/>
      <c r="AH105" s="2">
        <f>ROUND(SUM(AH80:AH82)+AH88+SUM(AH94:AH104),5)</f>
        <v>17560</v>
      </c>
      <c r="AI105" s="3"/>
      <c r="AJ105" s="2">
        <f>ROUND(SUM(AJ80:AJ82)+AJ88+SUM(AJ94:AJ104),5)</f>
        <v>19180</v>
      </c>
      <c r="AK105" s="3"/>
      <c r="AL105" s="2">
        <f>ROUND(SUM(AL80:AL82)+AL88+SUM(AL94:AL104),5)</f>
        <v>19230</v>
      </c>
      <c r="AM105" s="3"/>
      <c r="AN105" s="2">
        <f>ROUND(SUM(AN80:AN82)+AN88+SUM(AN94:AN104),5)</f>
        <v>16180</v>
      </c>
      <c r="AO105" s="3"/>
      <c r="AP105" s="2">
        <f>ROUND(SUM(AP80:AP82)+AP88+SUM(AP94:AP104),5)</f>
        <v>15855</v>
      </c>
      <c r="AQ105" s="3"/>
      <c r="AR105" s="2">
        <f>ROUND(SUM(AR80:AR82)+AR88+SUM(AR94:AR104),5)</f>
        <v>13750</v>
      </c>
      <c r="AS105" s="3"/>
      <c r="AT105" s="2">
        <f>ROUND(SUM(AT80:AT82)+AT88+SUM(AT94:AT104),5)</f>
        <v>14830</v>
      </c>
      <c r="AU105" s="3"/>
      <c r="AV105" s="2">
        <f>ROUND(SUM(AV80:AV82)+AV88+SUM(AV94:AV104),5)</f>
        <v>9500</v>
      </c>
      <c r="AW105" s="3"/>
      <c r="AX105" s="2">
        <f>ROUND(SUM(AX80:AX82)+AX88+SUM(AX94:AX104),5)</f>
        <v>8140</v>
      </c>
      <c r="AY105" s="3"/>
      <c r="AZ105" s="2">
        <f>ROUND(SUM(AZ80:AZ82)+AZ88+SUM(AZ94:AZ104),5)</f>
        <v>8730</v>
      </c>
      <c r="BA105" s="3"/>
      <c r="BB105" s="2">
        <f>ROUND(SUM(BB80:BB82)+BB88+SUM(BB94:BB104),5)</f>
        <v>9630</v>
      </c>
      <c r="BC105" s="3"/>
      <c r="BD105" s="2">
        <f>ROUND(SUM(BD80:BD82)+BD88+SUM(BD94:BD104),5)</f>
        <v>8350</v>
      </c>
      <c r="BE105" s="3"/>
      <c r="BF105" s="2">
        <f t="shared" si="22"/>
        <v>160935</v>
      </c>
      <c r="BG105" s="3"/>
      <c r="BH105" s="2">
        <f t="shared" si="23"/>
        <v>202735</v>
      </c>
      <c r="BI105" s="3"/>
      <c r="BJ105" s="2">
        <f t="shared" si="24"/>
        <v>-41800</v>
      </c>
    </row>
    <row r="106" spans="1:62" x14ac:dyDescent="0.25">
      <c r="A106" s="1"/>
      <c r="B106" s="1"/>
      <c r="C106" s="1"/>
      <c r="D106" s="1" t="s">
        <v>88</v>
      </c>
      <c r="E106" s="1"/>
      <c r="F106" s="1"/>
      <c r="G106" s="2"/>
      <c r="H106" s="3"/>
      <c r="I106" s="2"/>
      <c r="J106" s="3"/>
      <c r="K106" s="2"/>
      <c r="L106" s="3"/>
      <c r="M106" s="2"/>
      <c r="N106" s="3"/>
      <c r="O106" s="2"/>
      <c r="P106" s="3"/>
      <c r="Q106" s="2"/>
      <c r="R106" s="3"/>
      <c r="S106" s="2"/>
      <c r="T106" s="3"/>
      <c r="U106" s="2"/>
      <c r="V106" s="3"/>
      <c r="W106" s="2"/>
      <c r="X106" s="3"/>
      <c r="Y106" s="2"/>
      <c r="Z106" s="3"/>
      <c r="AA106" s="2"/>
      <c r="AB106" s="3"/>
      <c r="AC106" s="2"/>
      <c r="AD106" s="3"/>
      <c r="AE106" s="2"/>
      <c r="AF106" s="3"/>
      <c r="AH106" s="2"/>
      <c r="AI106" s="3"/>
      <c r="AJ106" s="2"/>
      <c r="AK106" s="3"/>
      <c r="AL106" s="2"/>
      <c r="AM106" s="3"/>
      <c r="AN106" s="2"/>
      <c r="AO106" s="3"/>
      <c r="AP106" s="2"/>
      <c r="AQ106" s="3"/>
      <c r="AR106" s="2"/>
      <c r="AS106" s="3"/>
      <c r="AT106" s="2"/>
      <c r="AU106" s="3"/>
      <c r="AV106" s="2"/>
      <c r="AW106" s="3"/>
      <c r="AX106" s="2"/>
      <c r="AY106" s="3"/>
      <c r="AZ106" s="2"/>
      <c r="BA106" s="3"/>
      <c r="BB106" s="2"/>
      <c r="BC106" s="3"/>
      <c r="BD106" s="2"/>
      <c r="BE106" s="3"/>
      <c r="BF106" s="2"/>
      <c r="BG106" s="3"/>
      <c r="BH106" s="2"/>
      <c r="BI106" s="3"/>
      <c r="BJ106" s="2"/>
    </row>
    <row r="107" spans="1:62" x14ac:dyDescent="0.25">
      <c r="A107" s="1"/>
      <c r="B107" s="1"/>
      <c r="C107" s="1"/>
      <c r="D107" s="1"/>
      <c r="E107" s="1" t="s">
        <v>89</v>
      </c>
      <c r="F107" s="1"/>
      <c r="G107" s="15">
        <v>0</v>
      </c>
      <c r="H107" s="3"/>
      <c r="I107" s="15">
        <v>0</v>
      </c>
      <c r="J107" s="3"/>
      <c r="K107" s="15">
        <v>0</v>
      </c>
      <c r="L107" s="3"/>
      <c r="M107" s="15">
        <v>0</v>
      </c>
      <c r="N107" s="3"/>
      <c r="O107" s="15">
        <v>0</v>
      </c>
      <c r="P107" s="3"/>
      <c r="Q107" s="15">
        <v>0</v>
      </c>
      <c r="R107" s="3"/>
      <c r="S107" s="15">
        <v>0</v>
      </c>
      <c r="T107" s="3"/>
      <c r="U107" s="15">
        <v>0</v>
      </c>
      <c r="V107" s="3"/>
      <c r="W107" s="15">
        <v>0</v>
      </c>
      <c r="X107" s="3"/>
      <c r="Y107" s="15">
        <v>0</v>
      </c>
      <c r="Z107" s="3"/>
      <c r="AA107" s="15">
        <v>0</v>
      </c>
      <c r="AB107" s="3"/>
      <c r="AC107" s="15">
        <v>0</v>
      </c>
      <c r="AD107" s="3"/>
      <c r="AE107" s="2">
        <f t="shared" ref="AE107:AE114" si="25">ROUND(G107+I107+K107+M107+O107+Q107+S107+U107+W107+Y107+AA107+AC107,5)</f>
        <v>0</v>
      </c>
      <c r="AF107" s="3"/>
      <c r="AH107" s="15">
        <v>0</v>
      </c>
      <c r="AI107" s="3"/>
      <c r="AJ107" s="15">
        <v>0</v>
      </c>
      <c r="AK107" s="3"/>
      <c r="AL107" s="15">
        <v>0</v>
      </c>
      <c r="AM107" s="3"/>
      <c r="AN107" s="15">
        <v>0</v>
      </c>
      <c r="AO107" s="3"/>
      <c r="AP107" s="15">
        <v>0</v>
      </c>
      <c r="AQ107" s="3"/>
      <c r="AR107" s="15">
        <v>0</v>
      </c>
      <c r="AS107" s="3"/>
      <c r="AT107" s="15">
        <v>0</v>
      </c>
      <c r="AU107" s="3"/>
      <c r="AV107" s="15">
        <v>0</v>
      </c>
      <c r="AW107" s="3"/>
      <c r="AX107" s="15">
        <v>0</v>
      </c>
      <c r="AY107" s="3"/>
      <c r="AZ107" s="15">
        <v>0</v>
      </c>
      <c r="BA107" s="3"/>
      <c r="BB107" s="15">
        <v>0</v>
      </c>
      <c r="BC107" s="3"/>
      <c r="BD107" s="15">
        <v>0</v>
      </c>
      <c r="BE107" s="3"/>
      <c r="BF107" s="2">
        <f t="shared" ref="BF107:BF114" si="26">ROUND(AH107+AJ107+AL107+AN107+AP107+AR107+AT107+AV107+AX107+AZ107+BB107+BD107,5)</f>
        <v>0</v>
      </c>
      <c r="BG107" s="3"/>
      <c r="BH107" s="2">
        <f t="shared" ref="BH107:BH114" si="27">AE107</f>
        <v>0</v>
      </c>
      <c r="BI107" s="3"/>
      <c r="BJ107" s="2">
        <f t="shared" ref="BJ107:BJ114" si="28">ROUND((BF107-BH107),5)</f>
        <v>0</v>
      </c>
    </row>
    <row r="108" spans="1:62" x14ac:dyDescent="0.25">
      <c r="A108" s="1"/>
      <c r="B108" s="1"/>
      <c r="C108" s="1"/>
      <c r="D108" s="1"/>
      <c r="E108" s="1" t="s">
        <v>90</v>
      </c>
      <c r="F108" s="1"/>
      <c r="G108" s="2">
        <v>130</v>
      </c>
      <c r="H108" s="3"/>
      <c r="I108" s="2">
        <v>130</v>
      </c>
      <c r="J108" s="3"/>
      <c r="K108" s="2">
        <v>130</v>
      </c>
      <c r="L108" s="3"/>
      <c r="M108" s="2">
        <v>130</v>
      </c>
      <c r="N108" s="3"/>
      <c r="O108" s="2">
        <v>130</v>
      </c>
      <c r="P108" s="3"/>
      <c r="Q108" s="2">
        <v>130</v>
      </c>
      <c r="R108" s="3"/>
      <c r="S108" s="2">
        <v>130</v>
      </c>
      <c r="T108" s="3"/>
      <c r="U108" s="2">
        <v>130</v>
      </c>
      <c r="V108" s="3"/>
      <c r="W108" s="2">
        <v>130</v>
      </c>
      <c r="X108" s="3"/>
      <c r="Y108" s="2">
        <v>130</v>
      </c>
      <c r="Z108" s="3"/>
      <c r="AA108" s="2">
        <v>130</v>
      </c>
      <c r="AB108" s="3"/>
      <c r="AC108" s="2">
        <v>21740</v>
      </c>
      <c r="AD108" s="3"/>
      <c r="AE108" s="2">
        <f t="shared" si="25"/>
        <v>23170</v>
      </c>
      <c r="AF108" s="3"/>
      <c r="AH108" s="2">
        <v>130</v>
      </c>
      <c r="AI108" s="3"/>
      <c r="AJ108" s="2">
        <v>130</v>
      </c>
      <c r="AK108" s="3"/>
      <c r="AL108" s="2">
        <v>130</v>
      </c>
      <c r="AM108" s="3"/>
      <c r="AN108" s="2">
        <v>130</v>
      </c>
      <c r="AO108" s="3"/>
      <c r="AP108" s="2">
        <v>130</v>
      </c>
      <c r="AQ108" s="3"/>
      <c r="AR108" s="2">
        <v>130</v>
      </c>
      <c r="AS108" s="3"/>
      <c r="AT108" s="2">
        <v>130</v>
      </c>
      <c r="AU108" s="3"/>
      <c r="AV108" s="2">
        <v>130</v>
      </c>
      <c r="AW108" s="3"/>
      <c r="AX108" s="2">
        <v>130</v>
      </c>
      <c r="AY108" s="3"/>
      <c r="AZ108" s="2">
        <v>130</v>
      </c>
      <c r="BA108" s="3"/>
      <c r="BB108" s="2">
        <v>130</v>
      </c>
      <c r="BC108" s="3"/>
      <c r="BD108" s="2">
        <f>229096*0.08</f>
        <v>18327.68</v>
      </c>
      <c r="BE108" s="3"/>
      <c r="BF108" s="2">
        <f t="shared" si="26"/>
        <v>19757.68</v>
      </c>
      <c r="BG108" s="3"/>
      <c r="BH108" s="2">
        <f t="shared" si="27"/>
        <v>23170</v>
      </c>
      <c r="BI108" s="3"/>
      <c r="BJ108" s="2">
        <f t="shared" si="28"/>
        <v>-3412.32</v>
      </c>
    </row>
    <row r="109" spans="1:62" x14ac:dyDescent="0.25">
      <c r="A109" s="1"/>
      <c r="B109" s="1"/>
      <c r="C109" s="1"/>
      <c r="D109" s="1"/>
      <c r="E109" s="1" t="s">
        <v>91</v>
      </c>
      <c r="F109" s="1"/>
      <c r="G109" s="2">
        <f>0.082*22646</f>
        <v>1856.972</v>
      </c>
      <c r="H109" s="3"/>
      <c r="I109" s="2">
        <f>0.082*22646</f>
        <v>1856.972</v>
      </c>
      <c r="J109" s="3"/>
      <c r="K109" s="2">
        <f>0.082*22646</f>
        <v>1856.972</v>
      </c>
      <c r="L109" s="3"/>
      <c r="M109" s="2">
        <f>0.082*22646</f>
        <v>1856.972</v>
      </c>
      <c r="N109" s="3"/>
      <c r="O109" s="2">
        <f>0.082*22646</f>
        <v>1856.972</v>
      </c>
      <c r="P109" s="3"/>
      <c r="Q109" s="2">
        <f>0.082*22646</f>
        <v>1856.972</v>
      </c>
      <c r="R109" s="3"/>
      <c r="S109" s="2">
        <f>0.082*22646</f>
        <v>1856.972</v>
      </c>
      <c r="T109" s="3"/>
      <c r="U109" s="2">
        <f>0.082*22646</f>
        <v>1856.972</v>
      </c>
      <c r="V109" s="3"/>
      <c r="W109" s="2">
        <f>0.082*22646</f>
        <v>1856.972</v>
      </c>
      <c r="X109" s="3"/>
      <c r="Y109" s="2">
        <f>0.082*22646</f>
        <v>1856.972</v>
      </c>
      <c r="Z109" s="3"/>
      <c r="AA109" s="2">
        <f>0.082*22646</f>
        <v>1856.972</v>
      </c>
      <c r="AB109" s="3"/>
      <c r="AC109" s="2">
        <f>0.082*22646</f>
        <v>1856.972</v>
      </c>
      <c r="AD109" s="3"/>
      <c r="AE109" s="2">
        <f t="shared" si="25"/>
        <v>22283.664000000001</v>
      </c>
      <c r="AF109" s="3"/>
      <c r="AH109" s="2">
        <f>0.082*23008</f>
        <v>1886.6560000000002</v>
      </c>
      <c r="AI109" s="3"/>
      <c r="AJ109" s="2">
        <f>0.082*23008</f>
        <v>1886.6560000000002</v>
      </c>
      <c r="AK109" s="3"/>
      <c r="AL109" s="2">
        <f>0.082*23008</f>
        <v>1886.6560000000002</v>
      </c>
      <c r="AM109" s="3"/>
      <c r="AN109" s="2">
        <f>0.082*23008</f>
        <v>1886.6560000000002</v>
      </c>
      <c r="AO109" s="3"/>
      <c r="AP109" s="2">
        <f>0.082*23008</f>
        <v>1886.6560000000002</v>
      </c>
      <c r="AQ109" s="3"/>
      <c r="AR109" s="2">
        <f>0.082*23008</f>
        <v>1886.6560000000002</v>
      </c>
      <c r="AS109" s="3"/>
      <c r="AT109" s="2">
        <f>0.082*23008</f>
        <v>1886.6560000000002</v>
      </c>
      <c r="AU109" s="3"/>
      <c r="AV109" s="2">
        <f>0.082*23008</f>
        <v>1886.6560000000002</v>
      </c>
      <c r="AW109" s="3"/>
      <c r="AX109" s="2">
        <f>0.082*11258</f>
        <v>923.15600000000006</v>
      </c>
      <c r="AY109" s="3"/>
      <c r="AZ109" s="2">
        <f>0.082*11258</f>
        <v>923.15600000000006</v>
      </c>
      <c r="BA109" s="3"/>
      <c r="BB109" s="2">
        <f>0.082*11258</f>
        <v>923.15600000000006</v>
      </c>
      <c r="BC109" s="3"/>
      <c r="BD109" s="2">
        <f>0.082*11258</f>
        <v>923.15600000000006</v>
      </c>
      <c r="BE109" s="3"/>
      <c r="BF109" s="2">
        <f t="shared" si="26"/>
        <v>18785.871999999999</v>
      </c>
      <c r="BG109" s="3"/>
      <c r="BH109" s="2">
        <f t="shared" si="27"/>
        <v>22283.664000000001</v>
      </c>
      <c r="BI109" s="3"/>
      <c r="BJ109" s="2">
        <f t="shared" si="28"/>
        <v>-3497.7919999999999</v>
      </c>
    </row>
    <row r="110" spans="1:62" ht="15.75" thickBot="1" x14ac:dyDescent="0.3">
      <c r="A110" s="1"/>
      <c r="B110" s="1"/>
      <c r="C110" s="1"/>
      <c r="D110" s="1"/>
      <c r="E110" s="1" t="s">
        <v>89</v>
      </c>
      <c r="F110" s="1"/>
      <c r="G110" s="36">
        <f>'Salary calc'!Y12</f>
        <v>22193.75</v>
      </c>
      <c r="H110" s="34"/>
      <c r="I110" s="36">
        <v>22655.833333333332</v>
      </c>
      <c r="J110" s="34"/>
      <c r="K110" s="36">
        <v>22655.833333333332</v>
      </c>
      <c r="L110" s="34"/>
      <c r="M110" s="36">
        <v>22655.833333333332</v>
      </c>
      <c r="N110" s="34"/>
      <c r="O110" s="36">
        <v>22655.833333333332</v>
      </c>
      <c r="P110" s="34"/>
      <c r="Q110" s="36">
        <v>22655.833333333332</v>
      </c>
      <c r="R110" s="34"/>
      <c r="S110" s="36">
        <v>22655.833333333332</v>
      </c>
      <c r="T110" s="34"/>
      <c r="U110" s="36">
        <v>22655.833333333332</v>
      </c>
      <c r="V110" s="34"/>
      <c r="W110" s="36">
        <v>22655.833333333332</v>
      </c>
      <c r="X110" s="34"/>
      <c r="Y110" s="36">
        <v>22655.833333333332</v>
      </c>
      <c r="Z110" s="34"/>
      <c r="AA110" s="36">
        <v>22655.833333333332</v>
      </c>
      <c r="AB110" s="34"/>
      <c r="AC110" s="36">
        <v>22655.833333333332</v>
      </c>
      <c r="AD110" s="34"/>
      <c r="AE110" s="36">
        <f t="shared" si="25"/>
        <v>271407.91667000001</v>
      </c>
      <c r="AF110" s="3"/>
      <c r="AH110" s="5">
        <v>23008</v>
      </c>
      <c r="AI110" s="3"/>
      <c r="AJ110" s="5">
        <v>23008</v>
      </c>
      <c r="AK110" s="3"/>
      <c r="AL110" s="5">
        <v>23008</v>
      </c>
      <c r="AM110" s="3"/>
      <c r="AN110" s="5">
        <v>23008</v>
      </c>
      <c r="AO110" s="3"/>
      <c r="AP110" s="5">
        <v>23008</v>
      </c>
      <c r="AQ110" s="3"/>
      <c r="AR110" s="5">
        <v>23008</v>
      </c>
      <c r="AS110" s="3"/>
      <c r="AT110" s="5">
        <v>23008</v>
      </c>
      <c r="AU110" s="3"/>
      <c r="AV110" s="5">
        <v>23008</v>
      </c>
      <c r="AW110" s="3"/>
      <c r="AX110" s="5">
        <v>11258</v>
      </c>
      <c r="AY110" s="3"/>
      <c r="AZ110" s="5">
        <v>11258</v>
      </c>
      <c r="BA110" s="3"/>
      <c r="BB110" s="5">
        <v>11258</v>
      </c>
      <c r="BC110" s="3"/>
      <c r="BD110" s="5">
        <v>11258</v>
      </c>
      <c r="BE110" s="3"/>
      <c r="BF110" s="5">
        <f t="shared" si="26"/>
        <v>229096</v>
      </c>
      <c r="BG110" s="3"/>
      <c r="BH110" s="5">
        <f t="shared" si="27"/>
        <v>271407.91667000001</v>
      </c>
      <c r="BI110" s="3"/>
      <c r="BJ110" s="2">
        <f t="shared" si="28"/>
        <v>-42311.916669999999</v>
      </c>
    </row>
    <row r="111" spans="1:62" ht="15.75" thickBot="1" x14ac:dyDescent="0.3">
      <c r="A111" s="1"/>
      <c r="B111" s="1"/>
      <c r="C111" s="1"/>
      <c r="D111" s="1" t="s">
        <v>92</v>
      </c>
      <c r="E111" s="1"/>
      <c r="F111" s="1"/>
      <c r="G111" s="7">
        <f>ROUND(SUM(G106:G110),5)</f>
        <v>24180.722000000002</v>
      </c>
      <c r="H111" s="3"/>
      <c r="I111" s="7">
        <f>ROUND(SUM(I106:I110),5)</f>
        <v>24642.805329999999</v>
      </c>
      <c r="J111" s="3"/>
      <c r="K111" s="7">
        <f>ROUND(SUM(K106:K110),5)</f>
        <v>24642.805329999999</v>
      </c>
      <c r="L111" s="3"/>
      <c r="M111" s="7">
        <f>ROUND(SUM(M106:M110),5)</f>
        <v>24642.805329999999</v>
      </c>
      <c r="N111" s="3"/>
      <c r="O111" s="7">
        <f>ROUND(SUM(O106:O110),5)</f>
        <v>24642.805329999999</v>
      </c>
      <c r="P111" s="3"/>
      <c r="Q111" s="7">
        <f>ROUND(SUM(Q106:Q110),5)</f>
        <v>24642.805329999999</v>
      </c>
      <c r="R111" s="3"/>
      <c r="S111" s="7">
        <f>ROUND(SUM(S106:S110),5)</f>
        <v>24642.805329999999</v>
      </c>
      <c r="T111" s="3"/>
      <c r="U111" s="7">
        <f>ROUND(SUM(U106:U110),5)</f>
        <v>24642.805329999999</v>
      </c>
      <c r="V111" s="3"/>
      <c r="W111" s="7">
        <f>ROUND(SUM(W106:W110),5)</f>
        <v>24642.805329999999</v>
      </c>
      <c r="X111" s="3"/>
      <c r="Y111" s="7">
        <f>ROUND(SUM(Y106:Y110),5)</f>
        <v>24642.805329999999</v>
      </c>
      <c r="Z111" s="3"/>
      <c r="AA111" s="7">
        <f>ROUND(SUM(AA106:AA110),5)</f>
        <v>24642.805329999999</v>
      </c>
      <c r="AB111" s="3"/>
      <c r="AC111" s="7">
        <f>ROUND(SUM(AC106:AC110),5)</f>
        <v>46252.805330000003</v>
      </c>
      <c r="AD111" s="3"/>
      <c r="AE111" s="7">
        <f t="shared" si="25"/>
        <v>316861.58062999998</v>
      </c>
      <c r="AF111" s="3"/>
      <c r="AH111" s="7">
        <f>ROUND(SUM(AH106:AH110),5)</f>
        <v>25024.655999999999</v>
      </c>
      <c r="AI111" s="3"/>
      <c r="AJ111" s="7">
        <f>ROUND(SUM(AJ106:AJ110),5)</f>
        <v>25024.655999999999</v>
      </c>
      <c r="AK111" s="3"/>
      <c r="AL111" s="7">
        <f>ROUND(SUM(AL106:AL110),5)</f>
        <v>25024.655999999999</v>
      </c>
      <c r="AM111" s="3"/>
      <c r="AN111" s="7">
        <f>ROUND(SUM(AN106:AN110),5)</f>
        <v>25024.655999999999</v>
      </c>
      <c r="AO111" s="3"/>
      <c r="AP111" s="7">
        <f>ROUND(SUM(AP106:AP110),5)</f>
        <v>25024.655999999999</v>
      </c>
      <c r="AQ111" s="3"/>
      <c r="AR111" s="7">
        <f>ROUND(SUM(AR106:AR110),5)</f>
        <v>25024.655999999999</v>
      </c>
      <c r="AS111" s="3"/>
      <c r="AT111" s="7">
        <f>ROUND(SUM(AT106:AT110),5)</f>
        <v>25024.655999999999</v>
      </c>
      <c r="AU111" s="3"/>
      <c r="AV111" s="7">
        <f>ROUND(SUM(AV106:AV110),5)</f>
        <v>25024.655999999999</v>
      </c>
      <c r="AW111" s="3"/>
      <c r="AX111" s="7">
        <f>ROUND(SUM(AX106:AX110),5)</f>
        <v>12311.156000000001</v>
      </c>
      <c r="AY111" s="3"/>
      <c r="AZ111" s="7">
        <f>ROUND(SUM(AZ106:AZ110),5)</f>
        <v>12311.156000000001</v>
      </c>
      <c r="BA111" s="3"/>
      <c r="BB111" s="7">
        <f>ROUND(SUM(BB106:BB110),5)</f>
        <v>12311.156000000001</v>
      </c>
      <c r="BC111" s="3"/>
      <c r="BD111" s="7">
        <f>ROUND(SUM(BD106:BD110),5)</f>
        <v>30508.835999999999</v>
      </c>
      <c r="BE111" s="3"/>
      <c r="BF111" s="7">
        <f t="shared" si="26"/>
        <v>267639.55200000003</v>
      </c>
      <c r="BG111" s="3"/>
      <c r="BH111" s="7">
        <f t="shared" si="27"/>
        <v>316861.58062999998</v>
      </c>
      <c r="BI111" s="3"/>
      <c r="BJ111" s="7">
        <f t="shared" si="28"/>
        <v>-49222.028630000001</v>
      </c>
    </row>
    <row r="112" spans="1:62" ht="15.75" thickBot="1" x14ac:dyDescent="0.3">
      <c r="A112" s="1"/>
      <c r="B112" s="1"/>
      <c r="C112" s="1" t="s">
        <v>93</v>
      </c>
      <c r="D112" s="1"/>
      <c r="E112" s="1"/>
      <c r="F112" s="1"/>
      <c r="G112" s="7">
        <f>ROUND(G41+G53+G57+G62+G69+G79+G105+G111,5)</f>
        <v>69946.721999999994</v>
      </c>
      <c r="H112" s="3"/>
      <c r="I112" s="7">
        <f>ROUND(I41+I53+I57+I62+I69+I79+I105+I111,5)</f>
        <v>51617.805330000003</v>
      </c>
      <c r="J112" s="3"/>
      <c r="K112" s="7">
        <f>ROUND(K41+K53+K57+K62+K69+K79+K105+K111,5)</f>
        <v>69767.805330000003</v>
      </c>
      <c r="L112" s="3"/>
      <c r="M112" s="7">
        <f>ROUND(M41+M53+M57+M62+M69+M79+M105+M111,5)</f>
        <v>47417.805330000003</v>
      </c>
      <c r="N112" s="3"/>
      <c r="O112" s="7">
        <f>ROUND(O41+O53+O57+O62+O69+O79+O105+O111,5)</f>
        <v>81272.805330000003</v>
      </c>
      <c r="P112" s="3"/>
      <c r="Q112" s="7">
        <f>ROUND(Q41+Q53+Q57+Q62+Q69+Q79+Q105+Q111,5)</f>
        <v>47717.805330000003</v>
      </c>
      <c r="R112" s="3"/>
      <c r="S112" s="7">
        <f>ROUND(S41+S53+S57+S62+S69+S79+S105+S111,5)</f>
        <v>69117.805330000003</v>
      </c>
      <c r="T112" s="3"/>
      <c r="U112" s="7">
        <f>ROUND(U41+U53+U57+U62+U69+U79+U105+U111,5)</f>
        <v>56692.805330000003</v>
      </c>
      <c r="V112" s="3"/>
      <c r="W112" s="7">
        <f>ROUND(W41+W53+W57+W62+W69+W79+W105+W111,5)</f>
        <v>69907.805330000003</v>
      </c>
      <c r="X112" s="3"/>
      <c r="Y112" s="7">
        <f>ROUND(Y41+Y53+Y57+Y62+Y69+Y79+Y105+Y111,5)</f>
        <v>60617.805330000003</v>
      </c>
      <c r="Z112" s="3"/>
      <c r="AA112" s="7">
        <f>ROUND(AA41+AA53+AA57+AA62+AA69+AA79+AA105+AA111,5)</f>
        <v>83277.805330000003</v>
      </c>
      <c r="AB112" s="3"/>
      <c r="AC112" s="7">
        <f>ROUND(AC41+AC53+AC57+AC62+AC69+AC79+AC105+AC111,5)</f>
        <v>91777.805330000003</v>
      </c>
      <c r="AD112" s="3"/>
      <c r="AE112" s="7">
        <f t="shared" si="25"/>
        <v>799132.58062999998</v>
      </c>
      <c r="AF112" s="3"/>
      <c r="AH112" s="7">
        <f>ROUND(AH41+AH53+AH57+AH62+AH69+AH79+AH105+AH111,5)</f>
        <v>71815.656000000003</v>
      </c>
      <c r="AI112" s="3"/>
      <c r="AJ112" s="7">
        <f>ROUND(AJ41+AJ53+AJ57+AJ62+AJ69+AJ79+AJ105+AJ111,5)</f>
        <v>51954.656000000003</v>
      </c>
      <c r="AK112" s="3"/>
      <c r="AL112" s="7">
        <f>ROUND(AL41+AL53+AL57+AL62+AL69+AL79+AL105+AL111,5)</f>
        <v>68604.656000000003</v>
      </c>
      <c r="AM112" s="3"/>
      <c r="AN112" s="7">
        <f>ROUND(AN41+AN53+AN57+AN62+AN69+AN79+AN105+AN111,5)</f>
        <v>48454.656000000003</v>
      </c>
      <c r="AO112" s="3"/>
      <c r="AP112" s="7">
        <f>ROUND(AP41+AP53+AP57+AP62+AP69+AP79+AP105+AP111,5)</f>
        <v>74529.656000000003</v>
      </c>
      <c r="AQ112" s="3"/>
      <c r="AR112" s="7">
        <f>ROUND(AR41+AR53+AR57+AR62+AR69+AR79+AR105+AR111,5)</f>
        <v>46524.656000000003</v>
      </c>
      <c r="AS112" s="3"/>
      <c r="AT112" s="7">
        <f>ROUND(AT41+AT53+AT57+AT62+AT69+AT79+AT105+AT111,5)</f>
        <v>48504.656000000003</v>
      </c>
      <c r="AU112" s="3"/>
      <c r="AV112" s="7">
        <f>ROUND(AV41+AV53+AV57+AV62+AV69+AV79+AV105+AV111,5)</f>
        <v>77299.656000000003</v>
      </c>
      <c r="AW112" s="3"/>
      <c r="AX112" s="7">
        <f>ROUND(AX41+AX53+AX57+AX62+AX69+AX79+AX105+AX111,5)</f>
        <v>47351.156000000003</v>
      </c>
      <c r="AY112" s="3"/>
      <c r="AZ112" s="7">
        <f>ROUND(AZ41+AZ53+AZ57+AZ62+AZ69+AZ79+AZ105+AZ111,5)</f>
        <v>42991.156000000003</v>
      </c>
      <c r="BA112" s="3"/>
      <c r="BB112" s="7">
        <f>ROUND(BB41+BB53+BB57+BB62+BB69+BB79+BB105+BB111,5)</f>
        <v>71491.156000000003</v>
      </c>
      <c r="BC112" s="3"/>
      <c r="BD112" s="7">
        <f>ROUND(BD41+BD53+BD57+BD62+BD69+BD79+BD105+BD111,5)</f>
        <v>67308.835999999996</v>
      </c>
      <c r="BE112" s="3"/>
      <c r="BF112" s="7">
        <f t="shared" si="26"/>
        <v>716830.55200000003</v>
      </c>
      <c r="BG112" s="3"/>
      <c r="BH112" s="7">
        <f t="shared" si="27"/>
        <v>799132.58062999998</v>
      </c>
      <c r="BI112" s="3"/>
      <c r="BJ112" s="7">
        <f t="shared" si="28"/>
        <v>-82302.028630000001</v>
      </c>
    </row>
    <row r="113" spans="1:62" ht="15.75" thickBot="1" x14ac:dyDescent="0.3">
      <c r="A113" s="1"/>
      <c r="B113" s="1" t="s">
        <v>94</v>
      </c>
      <c r="C113" s="1"/>
      <c r="D113" s="1"/>
      <c r="E113" s="1"/>
      <c r="F113" s="1"/>
      <c r="G113" s="7">
        <f>ROUND(G3+G40-G112,5)</f>
        <v>210903.27799999999</v>
      </c>
      <c r="H113" s="3"/>
      <c r="I113" s="7">
        <f>ROUND(I3+I40-I112,5)</f>
        <v>23932.194670000001</v>
      </c>
      <c r="J113" s="3"/>
      <c r="K113" s="7">
        <f>ROUND(K3+K40-K112,5)</f>
        <v>-54467.805330000003</v>
      </c>
      <c r="L113" s="3"/>
      <c r="M113" s="7">
        <f>ROUND(M3+M40-M112,5)</f>
        <v>74782.194669999997</v>
      </c>
      <c r="N113" s="3"/>
      <c r="O113" s="7">
        <f>ROUND(O3+O40-O112,5)</f>
        <v>-49822.805330000003</v>
      </c>
      <c r="P113" s="3"/>
      <c r="Q113" s="7">
        <f>ROUND(Q3+Q40-Q112,5)</f>
        <v>-20317.805329999999</v>
      </c>
      <c r="R113" s="3"/>
      <c r="S113" s="7">
        <f>ROUND(S3+S40-S112,5)</f>
        <v>-20772.805329999999</v>
      </c>
      <c r="T113" s="3"/>
      <c r="U113" s="7">
        <f>ROUND(U3+U40-U112,5)</f>
        <v>-34847.805330000003</v>
      </c>
      <c r="V113" s="3"/>
      <c r="W113" s="7">
        <f>ROUND(W3+W40-W112,5)</f>
        <v>-50387.805330000003</v>
      </c>
      <c r="X113" s="3"/>
      <c r="Y113" s="7">
        <f>ROUND(Y3+Y40-Y112,5)</f>
        <v>-36672.805330000003</v>
      </c>
      <c r="Z113" s="3"/>
      <c r="AA113" s="7">
        <f>ROUND(AA3+AA40-AA112,5)</f>
        <v>-74627.805330000003</v>
      </c>
      <c r="AB113" s="3"/>
      <c r="AC113" s="7">
        <f>ROUND(AC3+AC40-AC112,5)</f>
        <v>-87227.805330000003</v>
      </c>
      <c r="AD113" s="3"/>
      <c r="AE113" s="7">
        <f t="shared" si="25"/>
        <v>-119527.58063</v>
      </c>
      <c r="AF113" s="3"/>
      <c r="AH113" s="7">
        <f>ROUND(AH3+AH40-AH112,5)</f>
        <v>258534.34400000001</v>
      </c>
      <c r="AI113" s="3"/>
      <c r="AJ113" s="7">
        <f>ROUND(AJ3+AJ40-AJ112,5)</f>
        <v>36295.343999999997</v>
      </c>
      <c r="AK113" s="3"/>
      <c r="AL113" s="7">
        <f>ROUND(AL3+AL40-AL112,5)</f>
        <v>-47204.656000000003</v>
      </c>
      <c r="AM113" s="3"/>
      <c r="AN113" s="7">
        <f>ROUND(AN3+AN40-AN112,5)</f>
        <v>78295.343999999997</v>
      </c>
      <c r="AO113" s="3"/>
      <c r="AP113" s="7">
        <f>ROUND(AP3+AP40-AP112,5)</f>
        <v>-37629.656000000003</v>
      </c>
      <c r="AQ113" s="3"/>
      <c r="AR113" s="7">
        <f>ROUND(AR3+AR40-AR112,5)</f>
        <v>-17524.655999999999</v>
      </c>
      <c r="AS113" s="3"/>
      <c r="AT113" s="7">
        <f>ROUND(AT3+AT40-AT112,5)</f>
        <v>8840.3439999999991</v>
      </c>
      <c r="AU113" s="3"/>
      <c r="AV113" s="7">
        <f>ROUND(AV3+AV40-AV112,5)</f>
        <v>-49154.656000000003</v>
      </c>
      <c r="AW113" s="3"/>
      <c r="AX113" s="7">
        <f>ROUND(AX3+AX40-AX112,5)</f>
        <v>-25831.155999999999</v>
      </c>
      <c r="AY113" s="3"/>
      <c r="AZ113" s="7">
        <f>ROUND(AZ3+AZ40-AZ112,5)</f>
        <v>-20646.155999999999</v>
      </c>
      <c r="BA113" s="3"/>
      <c r="BB113" s="7">
        <f>ROUND(BB3+BB40-BB112,5)</f>
        <v>-63391.156000000003</v>
      </c>
      <c r="BC113" s="3"/>
      <c r="BD113" s="7">
        <f>ROUND(BD3+BD40-BD112,5)</f>
        <v>-63408.836000000003</v>
      </c>
      <c r="BE113" s="3"/>
      <c r="BF113" s="7">
        <f t="shared" si="26"/>
        <v>57174.447999999997</v>
      </c>
      <c r="BG113" s="3"/>
      <c r="BH113" s="7">
        <f t="shared" si="27"/>
        <v>-119527.58063</v>
      </c>
      <c r="BI113" s="3"/>
      <c r="BJ113" s="7">
        <f t="shared" si="28"/>
        <v>176702.02862999999</v>
      </c>
    </row>
    <row r="114" spans="1:62" s="9" customFormat="1" ht="12" thickBot="1" x14ac:dyDescent="0.25">
      <c r="A114" s="1" t="s">
        <v>95</v>
      </c>
      <c r="B114" s="1"/>
      <c r="C114" s="1"/>
      <c r="D114" s="1"/>
      <c r="E114" s="1"/>
      <c r="F114" s="1"/>
      <c r="G114" s="8">
        <f>G113</f>
        <v>210903.27799999999</v>
      </c>
      <c r="H114" s="1"/>
      <c r="I114" s="8">
        <f>I113</f>
        <v>23932.194670000001</v>
      </c>
      <c r="J114" s="1"/>
      <c r="K114" s="8">
        <f>K113</f>
        <v>-54467.805330000003</v>
      </c>
      <c r="L114" s="1"/>
      <c r="M114" s="8">
        <f>M113</f>
        <v>74782.194669999997</v>
      </c>
      <c r="N114" s="1"/>
      <c r="O114" s="8">
        <f>O113</f>
        <v>-49822.805330000003</v>
      </c>
      <c r="P114" s="1"/>
      <c r="Q114" s="8">
        <f>Q113</f>
        <v>-20317.805329999999</v>
      </c>
      <c r="R114" s="1"/>
      <c r="S114" s="8">
        <f>S113</f>
        <v>-20772.805329999999</v>
      </c>
      <c r="T114" s="1"/>
      <c r="U114" s="8">
        <f>U113</f>
        <v>-34847.805330000003</v>
      </c>
      <c r="V114" s="1"/>
      <c r="W114" s="8">
        <f>W113</f>
        <v>-50387.805330000003</v>
      </c>
      <c r="X114" s="1"/>
      <c r="Y114" s="8">
        <f>Y113</f>
        <v>-36672.805330000003</v>
      </c>
      <c r="Z114" s="1"/>
      <c r="AA114" s="8">
        <f>AA113</f>
        <v>-74627.805330000003</v>
      </c>
      <c r="AB114" s="1"/>
      <c r="AC114" s="8">
        <f>AC113</f>
        <v>-87227.805330000003</v>
      </c>
      <c r="AD114" s="1"/>
      <c r="AE114" s="8">
        <f t="shared" si="25"/>
        <v>-119527.58063</v>
      </c>
      <c r="AF114" s="1"/>
      <c r="AH114" s="8">
        <f>AH113</f>
        <v>258534.34400000001</v>
      </c>
      <c r="AI114" s="1"/>
      <c r="AJ114" s="8">
        <f>AJ113</f>
        <v>36295.343999999997</v>
      </c>
      <c r="AK114" s="1"/>
      <c r="AL114" s="8">
        <f>AL113</f>
        <v>-47204.656000000003</v>
      </c>
      <c r="AM114" s="1"/>
      <c r="AN114" s="8">
        <f>AN113</f>
        <v>78295.343999999997</v>
      </c>
      <c r="AO114" s="1"/>
      <c r="AP114" s="8">
        <f>AP113</f>
        <v>-37629.656000000003</v>
      </c>
      <c r="AQ114" s="1"/>
      <c r="AR114" s="8">
        <f>AR113</f>
        <v>-17524.655999999999</v>
      </c>
      <c r="AS114" s="1"/>
      <c r="AT114" s="8">
        <f>AT113</f>
        <v>8840.3439999999991</v>
      </c>
      <c r="AU114" s="1"/>
      <c r="AV114" s="8">
        <f>AV113</f>
        <v>-49154.656000000003</v>
      </c>
      <c r="AW114" s="1"/>
      <c r="AX114" s="8">
        <f>AX113</f>
        <v>-25831.155999999999</v>
      </c>
      <c r="AY114" s="1"/>
      <c r="AZ114" s="8">
        <f>AZ113</f>
        <v>-20646.155999999999</v>
      </c>
      <c r="BA114" s="1"/>
      <c r="BB114" s="8">
        <f>BB113</f>
        <v>-63391.156000000003</v>
      </c>
      <c r="BC114" s="1"/>
      <c r="BD114" s="8">
        <f>BD113</f>
        <v>-63408.836000000003</v>
      </c>
      <c r="BE114" s="1"/>
      <c r="BF114" s="8">
        <f t="shared" si="26"/>
        <v>57174.447999999997</v>
      </c>
      <c r="BG114" s="1"/>
      <c r="BH114" s="8">
        <f t="shared" si="27"/>
        <v>-119527.58063</v>
      </c>
      <c r="BI114" s="1"/>
      <c r="BJ114" s="8">
        <f t="shared" si="28"/>
        <v>176702.02862999999</v>
      </c>
    </row>
    <row r="115" spans="1:62" ht="15.75" thickTop="1" x14ac:dyDescent="0.25"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</row>
    <row r="116" spans="1:62" x14ac:dyDescent="0.25"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</row>
    <row r="118" spans="1:62" x14ac:dyDescent="0.25">
      <c r="A118" s="93" t="s">
        <v>142</v>
      </c>
      <c r="B118" s="93"/>
      <c r="C118" s="93"/>
      <c r="D118" s="93"/>
      <c r="F118" s="13" t="s">
        <v>151</v>
      </c>
    </row>
    <row r="119" spans="1:62" x14ac:dyDescent="0.25">
      <c r="B119" s="93" t="s">
        <v>143</v>
      </c>
      <c r="C119" s="93"/>
      <c r="D119" s="93"/>
    </row>
    <row r="120" spans="1:62" x14ac:dyDescent="0.25">
      <c r="B120" s="13" t="s">
        <v>144</v>
      </c>
    </row>
    <row r="121" spans="1:62" x14ac:dyDescent="0.25">
      <c r="F121" s="13" t="s">
        <v>153</v>
      </c>
    </row>
    <row r="123" spans="1:62" x14ac:dyDescent="0.25">
      <c r="A123" s="93" t="s">
        <v>152</v>
      </c>
      <c r="B123" s="93"/>
      <c r="C123" s="93"/>
      <c r="D123" s="93"/>
      <c r="E123" s="93"/>
      <c r="F123" s="93"/>
    </row>
    <row r="124" spans="1:62" x14ac:dyDescent="0.25">
      <c r="B124" s="93" t="s">
        <v>145</v>
      </c>
      <c r="C124" s="93"/>
      <c r="D124" s="93"/>
      <c r="F124" s="13" t="s">
        <v>146</v>
      </c>
    </row>
    <row r="125" spans="1:62" x14ac:dyDescent="0.25">
      <c r="C125" s="13" t="s">
        <v>147</v>
      </c>
    </row>
    <row r="126" spans="1:62" x14ac:dyDescent="0.25">
      <c r="B126" s="93" t="s">
        <v>148</v>
      </c>
      <c r="C126" s="93"/>
      <c r="D126" s="93"/>
      <c r="F126" s="13" t="s">
        <v>149</v>
      </c>
    </row>
    <row r="127" spans="1:62" x14ac:dyDescent="0.25">
      <c r="C127" s="93" t="s">
        <v>147</v>
      </c>
      <c r="D127" s="93"/>
      <c r="E127" s="93"/>
      <c r="F127" s="93"/>
    </row>
    <row r="128" spans="1:62" x14ac:dyDescent="0.25">
      <c r="B128" s="13" t="s">
        <v>150</v>
      </c>
    </row>
  </sheetData>
  <mergeCells count="8">
    <mergeCell ref="B126:D126"/>
    <mergeCell ref="C127:F127"/>
    <mergeCell ref="G1:AF1"/>
    <mergeCell ref="AH1:BJ1"/>
    <mergeCell ref="A118:D118"/>
    <mergeCell ref="B119:D119"/>
    <mergeCell ref="A123:F123"/>
    <mergeCell ref="B124:D124"/>
  </mergeCells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Proposed 2020 Budget</vt:lpstr>
      <vt:lpstr>Salary calc</vt:lpstr>
      <vt:lpstr>2020 and 2021 Budget reference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Connie Sweeney</dc:creator>
  <cp:lastModifiedBy>Bessette</cp:lastModifiedBy>
  <cp:lastPrinted>2020-01-06T21:55:08Z</cp:lastPrinted>
  <dcterms:created xsi:type="dcterms:W3CDTF">2019-01-03T14:47:15Z</dcterms:created>
  <dcterms:modified xsi:type="dcterms:W3CDTF">2020-04-16T17:28:27Z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